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showInkAnnotation="0" autoCompressPictures="0"/>
  <bookViews>
    <workbookView xWindow="11280" yWindow="700" windowWidth="13940" windowHeight="15860" tabRatio="500"/>
  </bookViews>
  <sheets>
    <sheet name="Rubric Filled in" sheetId="2" r:id="rId1"/>
    <sheet name="Driver Sensitivity Analysis" sheetId="4" r:id="rId2"/>
    <sheet name="Empty Rubric" sheetId="5" r:id="rId3"/>
  </sheets>
  <definedNames>
    <definedName name="_xlnm._FilterDatabase" localSheetId="1" hidden="1">'Driver Sensitivity Analysis'!$A$1:$E$1</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G64" i="5" l="1"/>
  <c r="F64" i="5"/>
  <c r="E64" i="5"/>
  <c r="D64" i="5"/>
  <c r="C64" i="5"/>
  <c r="B64" i="5"/>
  <c r="J99" i="5"/>
  <c r="J100" i="5"/>
  <c r="J101" i="5"/>
  <c r="J102" i="5"/>
  <c r="J103" i="5"/>
  <c r="J104" i="5"/>
  <c r="J106" i="5"/>
  <c r="B96" i="5"/>
  <c r="C96" i="5"/>
  <c r="D96" i="5"/>
  <c r="E96" i="5"/>
  <c r="F96" i="5"/>
  <c r="G96" i="5"/>
  <c r="H96" i="5"/>
  <c r="H104" i="5"/>
  <c r="G104" i="5"/>
  <c r="F104" i="5"/>
  <c r="E104" i="5"/>
  <c r="D104" i="5"/>
  <c r="C104" i="5"/>
  <c r="B104" i="5"/>
  <c r="B86" i="5"/>
  <c r="B87" i="5"/>
  <c r="B90" i="5"/>
  <c r="C86" i="5"/>
  <c r="C87" i="5"/>
  <c r="C90" i="5"/>
  <c r="D86" i="5"/>
  <c r="D87" i="5"/>
  <c r="D90" i="5"/>
  <c r="E86" i="5"/>
  <c r="E87" i="5"/>
  <c r="E90" i="5"/>
  <c r="F86" i="5"/>
  <c r="F87" i="5"/>
  <c r="F90" i="5"/>
  <c r="G86" i="5"/>
  <c r="G87" i="5"/>
  <c r="G90" i="5"/>
  <c r="H90" i="5"/>
  <c r="H91" i="5"/>
  <c r="H103" i="5"/>
  <c r="G91" i="5"/>
  <c r="G103" i="5"/>
  <c r="F91" i="5"/>
  <c r="F103" i="5"/>
  <c r="E91" i="5"/>
  <c r="E103" i="5"/>
  <c r="D91" i="5"/>
  <c r="D103" i="5"/>
  <c r="C91" i="5"/>
  <c r="C103" i="5"/>
  <c r="B91" i="5"/>
  <c r="B103" i="5"/>
  <c r="H70" i="5"/>
  <c r="H72" i="5"/>
  <c r="H74" i="5"/>
  <c r="H76" i="5"/>
  <c r="H79" i="5"/>
  <c r="H102" i="5"/>
  <c r="G79" i="5"/>
  <c r="G102" i="5"/>
  <c r="F79" i="5"/>
  <c r="F102" i="5"/>
  <c r="E79" i="5"/>
  <c r="E102" i="5"/>
  <c r="D79" i="5"/>
  <c r="D102" i="5"/>
  <c r="C79" i="5"/>
  <c r="C102" i="5"/>
  <c r="B79" i="5"/>
  <c r="B102" i="5"/>
  <c r="H44" i="5"/>
  <c r="H46" i="5"/>
  <c r="H48" i="5"/>
  <c r="I44" i="5"/>
  <c r="I46" i="5"/>
  <c r="I48" i="5"/>
  <c r="H49" i="5"/>
  <c r="H36" i="5"/>
  <c r="H51" i="5"/>
  <c r="H38" i="5"/>
  <c r="H52" i="5"/>
  <c r="H40" i="5"/>
  <c r="H53" i="5"/>
  <c r="H56" i="5"/>
  <c r="H58" i="5"/>
  <c r="H60" i="5"/>
  <c r="H62" i="5"/>
  <c r="H65" i="5"/>
  <c r="I36" i="5"/>
  <c r="I38" i="5"/>
  <c r="I40" i="5"/>
  <c r="H41" i="5"/>
  <c r="H66" i="5"/>
  <c r="H101" i="5"/>
  <c r="G49" i="5"/>
  <c r="G51" i="5"/>
  <c r="G52" i="5"/>
  <c r="G53" i="5"/>
  <c r="G41" i="5"/>
  <c r="G66" i="5"/>
  <c r="G101" i="5"/>
  <c r="F49" i="5"/>
  <c r="F51" i="5"/>
  <c r="F52" i="5"/>
  <c r="F53" i="5"/>
  <c r="F41" i="5"/>
  <c r="F66" i="5"/>
  <c r="F101" i="5"/>
  <c r="E49" i="5"/>
  <c r="E51" i="5"/>
  <c r="E52" i="5"/>
  <c r="E53" i="5"/>
  <c r="E41" i="5"/>
  <c r="E66" i="5"/>
  <c r="E101" i="5"/>
  <c r="D49" i="5"/>
  <c r="D51" i="5"/>
  <c r="D52" i="5"/>
  <c r="D53" i="5"/>
  <c r="D41" i="5"/>
  <c r="D66" i="5"/>
  <c r="D101" i="5"/>
  <c r="C49" i="5"/>
  <c r="C51" i="5"/>
  <c r="C52" i="5"/>
  <c r="C53" i="5"/>
  <c r="C41" i="5"/>
  <c r="C66" i="5"/>
  <c r="C101" i="5"/>
  <c r="B49" i="5"/>
  <c r="B51" i="5"/>
  <c r="B52" i="5"/>
  <c r="B53" i="5"/>
  <c r="B41" i="5"/>
  <c r="B66" i="5"/>
  <c r="B101" i="5"/>
  <c r="H17" i="5"/>
  <c r="H19" i="5"/>
  <c r="H21" i="5"/>
  <c r="H23" i="5"/>
  <c r="H25" i="5"/>
  <c r="H27" i="5"/>
  <c r="H29" i="5"/>
  <c r="H31" i="5"/>
  <c r="H32" i="5"/>
  <c r="H100" i="5"/>
  <c r="G32" i="5"/>
  <c r="G100" i="5"/>
  <c r="F32" i="5"/>
  <c r="F100" i="5"/>
  <c r="E32" i="5"/>
  <c r="E100" i="5"/>
  <c r="D32" i="5"/>
  <c r="D100" i="5"/>
  <c r="C32" i="5"/>
  <c r="C100" i="5"/>
  <c r="B32" i="5"/>
  <c r="B100" i="5"/>
  <c r="H4" i="5"/>
  <c r="H6" i="5"/>
  <c r="H13" i="5"/>
  <c r="H99" i="5"/>
  <c r="G13" i="5"/>
  <c r="G99" i="5"/>
  <c r="F13" i="5"/>
  <c r="F99" i="5"/>
  <c r="E13" i="5"/>
  <c r="E99" i="5"/>
  <c r="D13" i="5"/>
  <c r="D99" i="5"/>
  <c r="C13" i="5"/>
  <c r="C99" i="5"/>
  <c r="B13" i="5"/>
  <c r="B99" i="5"/>
  <c r="H95" i="5"/>
  <c r="H94" i="5"/>
  <c r="H93" i="5"/>
  <c r="B89" i="5"/>
  <c r="C89" i="5"/>
  <c r="D89" i="5"/>
  <c r="E89" i="5"/>
  <c r="F89" i="5"/>
  <c r="G89" i="5"/>
  <c r="H89" i="5"/>
  <c r="B88" i="5"/>
  <c r="C88" i="5"/>
  <c r="D88" i="5"/>
  <c r="E88" i="5"/>
  <c r="F88" i="5"/>
  <c r="G88" i="5"/>
  <c r="H88" i="5"/>
  <c r="H87" i="5"/>
  <c r="H86" i="5"/>
  <c r="H85" i="5"/>
  <c r="H84" i="5"/>
  <c r="H83" i="5"/>
  <c r="J78" i="5"/>
  <c r="H78" i="5"/>
  <c r="J76" i="5"/>
  <c r="J74" i="5"/>
  <c r="J72" i="5"/>
  <c r="J70" i="5"/>
  <c r="I68" i="5"/>
  <c r="J65" i="5"/>
  <c r="J62" i="5"/>
  <c r="J60" i="5"/>
  <c r="J58" i="5"/>
  <c r="J56" i="5"/>
  <c r="J49" i="5"/>
  <c r="J41" i="5"/>
  <c r="I34" i="5"/>
  <c r="J31" i="5"/>
  <c r="J29" i="5"/>
  <c r="J27" i="5"/>
  <c r="J25" i="5"/>
  <c r="J23" i="5"/>
  <c r="J21" i="5"/>
  <c r="J19" i="5"/>
  <c r="J17" i="5"/>
  <c r="I15" i="5"/>
  <c r="J12" i="5"/>
  <c r="H12" i="5"/>
  <c r="J10" i="5"/>
  <c r="H10" i="5"/>
  <c r="J8" i="5"/>
  <c r="H8" i="5"/>
  <c r="J6" i="5"/>
  <c r="J4" i="5"/>
  <c r="J2" i="5"/>
  <c r="I2" i="5"/>
  <c r="I34" i="2"/>
  <c r="H48" i="2"/>
  <c r="H46" i="2"/>
  <c r="H49" i="2"/>
  <c r="H53" i="2"/>
  <c r="H60" i="2"/>
  <c r="H56" i="2"/>
  <c r="H52" i="2"/>
  <c r="H66" i="2"/>
  <c r="J65" i="2"/>
  <c r="H65" i="2"/>
  <c r="C65" i="2"/>
  <c r="D65" i="2"/>
  <c r="E65" i="2"/>
  <c r="F65" i="2"/>
  <c r="G65" i="2"/>
  <c r="B65" i="2"/>
  <c r="C64" i="2"/>
  <c r="D64" i="2"/>
  <c r="E64" i="2"/>
  <c r="F64" i="2"/>
  <c r="G64" i="2"/>
  <c r="B64" i="2"/>
  <c r="J78" i="2"/>
  <c r="J76" i="2"/>
  <c r="J74" i="2"/>
  <c r="J72" i="2"/>
  <c r="J70" i="2"/>
  <c r="J62" i="2"/>
  <c r="J60" i="2"/>
  <c r="J58" i="2"/>
  <c r="J56" i="2"/>
  <c r="J49" i="2"/>
  <c r="J41" i="2"/>
  <c r="J19" i="2"/>
  <c r="J21" i="2"/>
  <c r="J23" i="2"/>
  <c r="J25" i="2"/>
  <c r="J27" i="2"/>
  <c r="J29" i="2"/>
  <c r="J31" i="2"/>
  <c r="J17" i="2"/>
  <c r="J12" i="2"/>
  <c r="J10" i="2"/>
  <c r="J8" i="2"/>
  <c r="J6" i="2"/>
  <c r="J4" i="2"/>
  <c r="J103" i="2"/>
  <c r="J100" i="2"/>
  <c r="J101" i="2"/>
  <c r="J99" i="2"/>
  <c r="J106" i="2"/>
  <c r="J2" i="2"/>
  <c r="I68" i="2"/>
  <c r="J104" i="2"/>
  <c r="H96" i="2"/>
  <c r="H99" i="2"/>
  <c r="H19" i="2"/>
  <c r="H21" i="2"/>
  <c r="H25" i="2"/>
  <c r="H31" i="2"/>
  <c r="H32" i="2"/>
  <c r="H100" i="2"/>
  <c r="H84" i="2"/>
  <c r="H85" i="2"/>
  <c r="B86" i="2"/>
  <c r="H86" i="2"/>
  <c r="D87" i="2"/>
  <c r="E87" i="2"/>
  <c r="H87" i="2"/>
  <c r="B88" i="2"/>
  <c r="C88" i="2"/>
  <c r="D88" i="2"/>
  <c r="E88" i="2"/>
  <c r="F88" i="2"/>
  <c r="G88" i="2"/>
  <c r="H88" i="2"/>
  <c r="B89" i="2"/>
  <c r="C89" i="2"/>
  <c r="D89" i="2"/>
  <c r="E89" i="2"/>
  <c r="F89" i="2"/>
  <c r="G89" i="2"/>
  <c r="H89" i="2"/>
  <c r="B90" i="2"/>
  <c r="D90" i="2"/>
  <c r="E90" i="2"/>
  <c r="H90" i="2"/>
  <c r="H8" i="2"/>
  <c r="H10" i="2"/>
  <c r="H12" i="2"/>
  <c r="F13" i="2"/>
  <c r="F99" i="2"/>
  <c r="F32" i="2"/>
  <c r="F100" i="2"/>
  <c r="F66" i="2"/>
  <c r="F101" i="2"/>
  <c r="F91" i="2"/>
  <c r="F103" i="2"/>
  <c r="F106" i="2"/>
  <c r="E13" i="2"/>
  <c r="E99" i="2"/>
  <c r="E32" i="2"/>
  <c r="E100" i="2"/>
  <c r="E49" i="2"/>
  <c r="E53" i="2"/>
  <c r="E66" i="2"/>
  <c r="E101" i="2"/>
  <c r="E91" i="2"/>
  <c r="E103" i="2"/>
  <c r="E106" i="2"/>
  <c r="D13" i="2"/>
  <c r="D99" i="2"/>
  <c r="D32" i="2"/>
  <c r="D100" i="2"/>
  <c r="D49" i="2"/>
  <c r="D53" i="2"/>
  <c r="D66" i="2"/>
  <c r="D101" i="2"/>
  <c r="D91" i="2"/>
  <c r="D103" i="2"/>
  <c r="D106" i="2"/>
  <c r="C13" i="2"/>
  <c r="C99" i="2"/>
  <c r="C66" i="2"/>
  <c r="C101" i="2"/>
  <c r="C32" i="2"/>
  <c r="C100" i="2"/>
  <c r="C91" i="2"/>
  <c r="C103" i="2"/>
  <c r="C79" i="2"/>
  <c r="C102" i="2"/>
  <c r="C106" i="2"/>
  <c r="I2" i="2"/>
  <c r="H27" i="2"/>
  <c r="H17" i="2"/>
  <c r="H23" i="2"/>
  <c r="H29" i="2"/>
  <c r="C86" i="2"/>
  <c r="C87" i="2"/>
  <c r="C90" i="2"/>
  <c r="D86" i="2"/>
  <c r="E86" i="2"/>
  <c r="F86" i="2"/>
  <c r="F87" i="2"/>
  <c r="F90" i="2"/>
  <c r="G86" i="2"/>
  <c r="G87" i="2"/>
  <c r="G90" i="2"/>
  <c r="I15" i="2"/>
  <c r="F5" i="2"/>
  <c r="G13" i="2"/>
  <c r="G99" i="2"/>
  <c r="H4" i="2"/>
  <c r="H6" i="2"/>
  <c r="H13" i="2"/>
  <c r="G32" i="2"/>
  <c r="G100" i="2"/>
  <c r="I44" i="2"/>
  <c r="I46" i="2"/>
  <c r="I48" i="2"/>
  <c r="C49" i="2"/>
  <c r="C51" i="2"/>
  <c r="C52" i="2"/>
  <c r="C53" i="2"/>
  <c r="I36" i="2"/>
  <c r="I38" i="2"/>
  <c r="I40" i="2"/>
  <c r="C41" i="2"/>
  <c r="D51" i="2"/>
  <c r="D52" i="2"/>
  <c r="D41" i="2"/>
  <c r="E51" i="2"/>
  <c r="E52" i="2"/>
  <c r="E41" i="2"/>
  <c r="F49" i="2"/>
  <c r="F51" i="2"/>
  <c r="F52" i="2"/>
  <c r="F53" i="2"/>
  <c r="F41" i="2"/>
  <c r="G49" i="2"/>
  <c r="G51" i="2"/>
  <c r="G52" i="2"/>
  <c r="G53" i="2"/>
  <c r="G41" i="2"/>
  <c r="G66" i="2"/>
  <c r="G101" i="2"/>
  <c r="H44" i="2"/>
  <c r="H36" i="2"/>
  <c r="H51" i="2"/>
  <c r="H38" i="2"/>
  <c r="H40" i="2"/>
  <c r="H58" i="2"/>
  <c r="H62" i="2"/>
  <c r="H41" i="2"/>
  <c r="H101" i="2"/>
  <c r="D79" i="2"/>
  <c r="D102" i="2"/>
  <c r="E79" i="2"/>
  <c r="E102" i="2"/>
  <c r="F79" i="2"/>
  <c r="F102" i="2"/>
  <c r="G79" i="2"/>
  <c r="G102" i="2"/>
  <c r="H70" i="2"/>
  <c r="H72" i="2"/>
  <c r="H74" i="2"/>
  <c r="H76" i="2"/>
  <c r="H79" i="2"/>
  <c r="H102" i="2"/>
  <c r="B87" i="2"/>
  <c r="G91" i="2"/>
  <c r="G103" i="2"/>
  <c r="H91" i="2"/>
  <c r="H103" i="2"/>
  <c r="C96" i="2"/>
  <c r="C104" i="2"/>
  <c r="D96" i="2"/>
  <c r="D104" i="2"/>
  <c r="E96" i="2"/>
  <c r="E104" i="2"/>
  <c r="F96" i="2"/>
  <c r="F104" i="2"/>
  <c r="G96" i="2"/>
  <c r="G104" i="2"/>
  <c r="B96" i="2"/>
  <c r="H104" i="2"/>
  <c r="B104" i="2"/>
  <c r="B91" i="2"/>
  <c r="B103" i="2"/>
  <c r="B49" i="2"/>
  <c r="B51" i="2"/>
  <c r="B52" i="2"/>
  <c r="B53" i="2"/>
  <c r="B41" i="2"/>
  <c r="B66" i="2"/>
  <c r="B101" i="2"/>
  <c r="J102" i="2"/>
  <c r="B79" i="2"/>
  <c r="B102" i="2"/>
  <c r="H78" i="2"/>
  <c r="B32" i="2"/>
  <c r="B100" i="2"/>
  <c r="B13" i="2"/>
  <c r="B99" i="2"/>
  <c r="H83" i="2"/>
  <c r="H93" i="2"/>
  <c r="H94" i="2"/>
  <c r="H95" i="2"/>
  <c r="G106" i="2"/>
  <c r="B106" i="2"/>
  <c r="H106" i="2"/>
  <c r="B106" i="5"/>
  <c r="C106" i="5"/>
  <c r="D106" i="5"/>
  <c r="E106" i="5"/>
  <c r="F106" i="5"/>
  <c r="G106" i="5"/>
  <c r="H106" i="5"/>
</calcChain>
</file>

<file path=xl/sharedStrings.xml><?xml version="1.0" encoding="utf-8"?>
<sst xmlns="http://schemas.openxmlformats.org/spreadsheetml/2006/main" count="452" uniqueCount="221">
  <si>
    <t xml:space="preserve">United p.s. </t>
  </si>
  <si>
    <t>Delta</t>
  </si>
  <si>
    <t>AA Business</t>
  </si>
  <si>
    <t>AA First</t>
  </si>
  <si>
    <t>JetBlue Mint</t>
  </si>
  <si>
    <t>Virgin America</t>
  </si>
  <si>
    <t>Seat Type</t>
  </si>
  <si>
    <t>Power</t>
  </si>
  <si>
    <t>Wi-Fi</t>
  </si>
  <si>
    <t>Drinks</t>
  </si>
  <si>
    <t>Variability</t>
  </si>
  <si>
    <t>Lie-flat shell</t>
  </si>
  <si>
    <t>Score</t>
  </si>
  <si>
    <t>Amenity Kit</t>
  </si>
  <si>
    <t>Reverse Herringbone</t>
  </si>
  <si>
    <t>Recliner</t>
  </si>
  <si>
    <t>Yes</t>
  </si>
  <si>
    <t>No</t>
  </si>
  <si>
    <t>Yes-Pay</t>
  </si>
  <si>
    <t>Everyone has power</t>
  </si>
  <si>
    <t>Generally, you still have to choose aisle or window - I find AA F a bit cramped when reclined</t>
  </si>
  <si>
    <t>Generally food is pretty good across, though nod to Delta for "really good"</t>
  </si>
  <si>
    <t>Priority Check In</t>
  </si>
  <si>
    <t>Priority Security</t>
  </si>
  <si>
    <t>Priority Boarding</t>
  </si>
  <si>
    <t>Free Checked Bag</t>
  </si>
  <si>
    <t>Weighting</t>
  </si>
  <si>
    <t>Score Logic</t>
  </si>
  <si>
    <t>Compared to all business class seats out there? Only among routes they compete</t>
  </si>
  <si>
    <t>Points Scale</t>
  </si>
  <si>
    <t>N/A</t>
  </si>
  <si>
    <t>Kind of cramped for how much space it takes up, have to reset footrest to get out</t>
  </si>
  <si>
    <t>Really wide, very nice uphostery and finishes, could use a little more storage, massage feature got stuck</t>
  </si>
  <si>
    <t>Recliner, but lots of pitch</t>
  </si>
  <si>
    <t>Generally very good seats, only huge difference on red-eyes and early morning flights - Jetblue gets some massive props for having people who have both flown AND have product backgrounds designing the chair</t>
  </si>
  <si>
    <t>Good all-around seat, pitch could have been a little better, especially in row 1</t>
  </si>
  <si>
    <t>Newspaper/Magazines</t>
  </si>
  <si>
    <t>Yes-Complimentary (and fast!)</t>
  </si>
  <si>
    <t>Yes-Pay (couldn’t get it to work)</t>
  </si>
  <si>
    <t>% of seats with direct Aisle Access</t>
  </si>
  <si>
    <t>Not on demand or HD, can't see screen when fully reclined, controls are pretty basic no touch screen</t>
  </si>
  <si>
    <t>Decent selection, like the old movies and classics, slightly glitchy controls, but pretty smooth overall</t>
  </si>
  <si>
    <t>On demand, HBO, on screen or your own device</t>
  </si>
  <si>
    <t>On Demand, generally good selection, great selection of music, good UI</t>
  </si>
  <si>
    <t>IFE Selection</t>
  </si>
  <si>
    <t>IFE Screen</t>
  </si>
  <si>
    <t>16/10.6</t>
  </si>
  <si>
    <t>Number of Flights daily to SFO</t>
  </si>
  <si>
    <t>Number of Flights daily to LAX</t>
  </si>
  <si>
    <t>Total number of seats daily to LAX</t>
  </si>
  <si>
    <t>Total number of seats daily to SFO</t>
  </si>
  <si>
    <t>Better than you'd expect, pretty tasty entrée</t>
  </si>
  <si>
    <t>Really like the tapa oriented ordering, generally the food was pretty good, though less veggies and color than expected (a little creamy)</t>
  </si>
  <si>
    <t>Good, but often seems a little packaged, great snack menu</t>
  </si>
  <si>
    <t>Middle of the road, Tito's vodka, bacardi, bombay, canadian club, dewars, jack, baileys, disaronno</t>
  </si>
  <si>
    <t>Middle of the road, Tito's vodka, bacardi, bombay, canadian club, dewars, jack, baileys, disaronno, plus cappuccino</t>
  </si>
  <si>
    <t>Nearly the same as AA, with Jim Beam, courvoisier</t>
  </si>
  <si>
    <t>Slightly better, with Tequila, Jack Daniels Honey and Woodford Reserve</t>
  </si>
  <si>
    <t>Cazadores, Glenfiddich, much more in the way of mixers</t>
  </si>
  <si>
    <t>Perfunctory, not fast, not slow, did not appreciate having hot scone thrown on me 10 mins prior to landing</t>
  </si>
  <si>
    <t>Pretty cheerful, reasonably efficient</t>
  </si>
  <si>
    <t>Generally friendly and on-demand, will happily get you toasted</t>
  </si>
  <si>
    <t>Generally, the airlines seem to put their better crew on these routes, they know what to do, what's in stock and do it promptly</t>
  </si>
  <si>
    <t>Pretty consistent</t>
  </si>
  <si>
    <t>Highly variable</t>
  </si>
  <si>
    <t>Somewhat variable, but not nearly as much as United</t>
  </si>
  <si>
    <t>Pretty bad, Skyclub outside of security and sorely in need of renovation, T1 C-concourse is pretty terrible and needs some more food options</t>
  </si>
  <si>
    <t>Not great, but Skyclub is new and large and pretty convenient</t>
  </si>
  <si>
    <t>Nicest terminal of the three, very airy, a bit of a walk but the Skyclub is huge, brand new and has a big terrace</t>
  </si>
  <si>
    <t>AA club in SFO is pretty nice (not as nice as Centurion Lounge), T2 is fantastic</t>
  </si>
  <si>
    <t>T4 itself is fine and probably the least disfunctional of the ones at LAX, the Admirals club is huge and probably one of the nicest in the system</t>
  </si>
  <si>
    <t>Admirals clubs are nice, Terminal itself is also bright and easy to navigate</t>
  </si>
  <si>
    <t>Flagship Lounge is certainly nicer than the other comparable clubs, but quite crowded, Terminal and Check-in experience is pretty cool</t>
  </si>
  <si>
    <t>T4 itself is fine and probably the least disfunctional of the ones at LAX and check in is pretty posh, Flagship Lounge is probably the nicest in the system</t>
  </si>
  <si>
    <t>Using Intl Terminal A, it's a pretty nice airy experience, kind of a hike to gate, no lounge access</t>
  </si>
  <si>
    <t>T3 is average for LAX, no lounge access</t>
  </si>
  <si>
    <t>Pretty crowded, long security lines and central dining court</t>
  </si>
  <si>
    <t>Pretty slick check in, no lounge access unless you want to switch terminals and pay $40</t>
  </si>
  <si>
    <t>Pretty good experience, lounge access and lounge was pretty good, but have heard it's gone downhill</t>
  </si>
  <si>
    <t>T4 is really nice, VS Clubhouse but $75</t>
  </si>
  <si>
    <t>SFO is great if you aren't flying Delta</t>
  </si>
  <si>
    <t>JFK is pretty good if you aren't flying United</t>
  </si>
  <si>
    <t>AA has a slightly nicer terminal</t>
  </si>
  <si>
    <t>SFO Terminal Experience</t>
  </si>
  <si>
    <t>LAX Terminal Experience</t>
  </si>
  <si>
    <t>JFK Terminal Experience</t>
  </si>
  <si>
    <t>T3 at SFO is generally pretty good, p.s. check in is new on the right side of the terminal</t>
  </si>
  <si>
    <t>T7 and T8 are nothing amazing, can involve some walking if you have a connection</t>
  </si>
  <si>
    <t>T7 is abysmal, dark crummy maze</t>
  </si>
  <si>
    <t>Lounge Quality SFO</t>
  </si>
  <si>
    <t>Lounge Quality LAX</t>
  </si>
  <si>
    <t>Lounge Quality JFK</t>
  </si>
  <si>
    <t>Two lounges, not terribly big and also super crowded</t>
  </si>
  <si>
    <t>Revamp this year, huge with a lot of fresh food options, but still very crowded</t>
  </si>
  <si>
    <t>Really nice, brand new, huge, crowded, but has Sky Terrace</t>
  </si>
  <si>
    <t>Perfectly nice Admirals Club, nice staff</t>
  </si>
  <si>
    <t>Huge lounge, probably one of the nicest Admirals Clubs, seating of nearly every type</t>
  </si>
  <si>
    <t>Pretty accessible and convenient, big but was packed, good tarmac views</t>
  </si>
  <si>
    <t>Pretty old, friendly staff but slow wi-fi and Global First Lounge that makes no sense to maintain, good tarmac views</t>
  </si>
  <si>
    <t>Pretty new, 3 of them, can't say the design is terribly amazing and they are super crowded, great planespotting from F concourse and Int'l Terminal G</t>
  </si>
  <si>
    <t>Admiral's Club, nothing extra for F</t>
  </si>
  <si>
    <t>Probably the best in the system, good food, good layout, celebrity sightings</t>
  </si>
  <si>
    <t>Nice enough lounge with good tarmac views, but surprisingly crowded, generally good food options</t>
  </si>
  <si>
    <t>No Lounge</t>
  </si>
  <si>
    <t>Outside of security, very old, but working on building a new one</t>
  </si>
  <si>
    <t>No Lounge Access, but can buy VS Clubhouse pass for $75, woohoo</t>
  </si>
  <si>
    <t>No Lounge access, can use VS Clubhouse for $40, but in different terminal and hours are super limited, only useful for the last flight</t>
  </si>
  <si>
    <t>Pretty good and useful, great products, men's and women's, Birchbox branded</t>
  </si>
  <si>
    <t>None</t>
  </si>
  <si>
    <t>Pick toiletries out of a basket :-/</t>
  </si>
  <si>
    <t>Probably the nicest, most well thought out amenity kit I've ever received, ever</t>
  </si>
  <si>
    <t>Pretty functional, socks, nicer eyemask</t>
  </si>
  <si>
    <t>Pretty functional, socks, nicer eyemask (pretty similar to business class)</t>
  </si>
  <si>
    <t>Generally a dedicated area, nicest in SFO</t>
  </si>
  <si>
    <t>16/36</t>
  </si>
  <si>
    <t>Yes and well-labeled</t>
  </si>
  <si>
    <t>Very slick check-in in JFK and LAX</t>
  </si>
  <si>
    <t>Mint Check-in dedicated, kind of only matters at JFK</t>
  </si>
  <si>
    <t>General First Class Check In</t>
  </si>
  <si>
    <t>Skypriority, which is general First Class Check-in</t>
  </si>
  <si>
    <t>Headphones</t>
  </si>
  <si>
    <t>No name open ear</t>
  </si>
  <si>
    <t>Billboard earbuds</t>
  </si>
  <si>
    <t>Bose Noise Cancelling</t>
  </si>
  <si>
    <t>Grado Overear</t>
  </si>
  <si>
    <t>Bedding</t>
  </si>
  <si>
    <t>Decent Duvet, largish pillow</t>
  </si>
  <si>
    <t>Westin Heavenly bedding (nearly took it off the plane with me)</t>
  </si>
  <si>
    <t>Not a duvet but medium thickness blanket, pillow average</t>
  </si>
  <si>
    <t>Really comfy bedding and pillow, kind of big and awkward though</t>
  </si>
  <si>
    <t>Thin red blanket, can get all over you</t>
  </si>
  <si>
    <t>Cheap plastic ones</t>
  </si>
  <si>
    <t>Snack Basket</t>
  </si>
  <si>
    <t>Pretty interesting selection, sweet and savory, more gourmet offerings</t>
  </si>
  <si>
    <t>Yawn, Milanos</t>
  </si>
  <si>
    <t>A slight notch above United</t>
  </si>
  <si>
    <t>Very gourmet, cookies, pretzels and chips</t>
  </si>
  <si>
    <t>Turkey jerky, Hail Merry bites, probably slightly nicer than American</t>
  </si>
  <si>
    <t>A nicer version of the UA seat, actually like the space more than AA F, great storage options, shelf big enough for laptop, nicer cloth finishes, very similar to the UA seat, but 1-1.5 generations ahead</t>
  </si>
  <si>
    <t>Connectivity</t>
  </si>
  <si>
    <t>Soft Product</t>
  </si>
  <si>
    <t>Hard Product - Seat Type</t>
  </si>
  <si>
    <t>Ground Experience</t>
  </si>
  <si>
    <t>On Time Arrivals JFK</t>
  </si>
  <si>
    <t>On Time Arrivals SFO</t>
  </si>
  <si>
    <t>On Time Arrivals LAX</t>
  </si>
  <si>
    <t>Fleet and Operations</t>
  </si>
  <si>
    <t>Delta and American have the most business class seats overall and more to LAX. Unsurprisingly UA and VX fly more to SFO than LAX, but AA flies the most seats in both cases</t>
  </si>
  <si>
    <t>Composite Score</t>
  </si>
  <si>
    <t>Average</t>
  </si>
  <si>
    <t>SFO Composite</t>
  </si>
  <si>
    <t>LAX Composite</t>
  </si>
  <si>
    <t>JFK Composite</t>
  </si>
  <si>
    <t>Hard Product Composite Score</t>
  </si>
  <si>
    <t>Soft Product Composite Score</t>
  </si>
  <si>
    <t>Jetblue and Virgin have spent a little more time choosing brands that people in F would actually drink</t>
  </si>
  <si>
    <t>Better crews in general. Nothing off the charts amazing, but better than domestic fleet</t>
  </si>
  <si>
    <t>Everyone except United and Virgin have taken a page from Int'l business class - pretty nice differentiator and is probably the first indication to many new passengers that this is an "upgraded flight"</t>
  </si>
  <si>
    <t>Only Delta realizes this is standard practice outside the US</t>
  </si>
  <si>
    <t>American and Jetblue really compete here, though AA still yanks them significantly before landing and the inventory check in and suspicion of stealing is a mild turnoff</t>
  </si>
  <si>
    <t>Delta and Jetblue again kill it here - the flights can get cold and a good duvet can insulate/make the edges of the seat less obtrusive</t>
  </si>
  <si>
    <t>AA, Jetblue and Virgin get that people want artisanal snacks, not a candy bar or an apple</t>
  </si>
  <si>
    <t>Average Score</t>
  </si>
  <si>
    <t># of seats / aircraft (757/767 on DL)</t>
  </si>
  <si>
    <t>Normalized Score (to 100) LAX</t>
  </si>
  <si>
    <t>Normalized Score (to 100) SFO</t>
  </si>
  <si>
    <t>Overall Impression</t>
  </si>
  <si>
    <t>Factor Weighting (sums to 100% for each section)</t>
  </si>
  <si>
    <t>Section Weighting</t>
  </si>
  <si>
    <t>Terminal Experience Subtotal</t>
  </si>
  <si>
    <t>Lounge Quality Subtotal</t>
  </si>
  <si>
    <t>Ground Experience Composite Score</t>
  </si>
  <si>
    <t>Connectivity Composite Score</t>
  </si>
  <si>
    <t>Total Seat Capacity (2x to account for both directions)</t>
  </si>
  <si>
    <t>Summary</t>
  </si>
  <si>
    <t>Grand Total</t>
  </si>
  <si>
    <t>Meal Service</t>
  </si>
  <si>
    <t>Crew Service</t>
  </si>
  <si>
    <t>On-Time Arrivals Composite Score</t>
  </si>
  <si>
    <t>Total Seat Capacity Composite (Normalized to 100)</t>
  </si>
  <si>
    <t>On Time Arrivals Composite Score</t>
  </si>
  <si>
    <t>Total Seat Capacity Composite Score</t>
  </si>
  <si>
    <t>Generally very fresh and veggie, lean protein forward, breads were good, generally an above average meal - extra amuse bouche, can choose before flight</t>
  </si>
  <si>
    <t>Generally very fresh and veggie, lean protein forward, breads were good, generally an above average meal, can choose before flight</t>
  </si>
  <si>
    <t>Description</t>
  </si>
  <si>
    <t>Aircraft Interiors</t>
  </si>
  <si>
    <t>Lavatory (Passenger Ratio and Styling)</t>
  </si>
  <si>
    <t>Seat/Aircraft Storage</t>
  </si>
  <si>
    <t>Pretty good overhead space due to lower cabin density, seat bin not as nice as AA, can't store anything during takeoff/landing</t>
  </si>
  <si>
    <t>Two little shelves by the seats, though be careful of phone falling off shelf, rows 1 and 5 have area above screen, overhead bins are tight</t>
  </si>
  <si>
    <t>It was all right, but nothing amazing, found one movie that was interesting, pretty similar selection to AA, BYOD coming soon, Controls are pretty responsive</t>
  </si>
  <si>
    <t>Even though only two years old, still feels airline/industrial and surprisingly a bit worn, not stylish or inspired</t>
  </si>
  <si>
    <t>2 lavs, nothing special about them (Philosophy products)</t>
  </si>
  <si>
    <t>Probably the best lamb I've ever had on the plane, great appetizer, presentation was superb on a wooden plank tray</t>
  </si>
  <si>
    <t>2 lavs on 757 (good), 2 on 767 (not great)</t>
  </si>
  <si>
    <t xml:space="preserve">Lie-flat staggered, with feet in cubby between seats in front, larger than AA biz, F or UA - blue leather looks a little cheap but is comfortable, 757s have </t>
  </si>
  <si>
    <t>The interiors are nice, though the leather in the seats can make them seem a bit cheap looking</t>
  </si>
  <si>
    <t>The staggered seats have a decent amount of space for storage/bags on the floor, less so on the 757</t>
  </si>
  <si>
    <t>1 for 20 passengers (not a great ratio, no amenities inside)</t>
  </si>
  <si>
    <t>Interiors are VERY nice, definitely look like you're flying in 2015 and not 1990</t>
  </si>
  <si>
    <t>The clamped bin in front of the TV for laptops/tablets is genius, much less sliding around, bins are decently large</t>
  </si>
  <si>
    <t>1 for 10 passengers, good but quite as good at DL 757</t>
  </si>
  <si>
    <t>2 for 16, about as good as it gets</t>
  </si>
  <si>
    <t>1 for 8, about as good as it gets</t>
  </si>
  <si>
    <t>Kind of sparse for how much space the seat takes up, but tons of overhead space and very large armrest/workspace</t>
  </si>
  <si>
    <t>Interiors are gorgeous and it's clear someone with a design background actually had a hand in designing it, not getting overruled</t>
  </si>
  <si>
    <t>Nice, in a eurodisco airline way. Not to everyone's taste, but if you like the Virgin take on things, you'll like it</t>
  </si>
  <si>
    <t>Lots of legroom, which can serve as a place for bags, but not dedicated space, no closets</t>
  </si>
  <si>
    <t>75% - blended average of 767 (100% aisle access) and 757 (50% aisle access)</t>
  </si>
  <si>
    <t>Will be nice to your face, but might be snarky behind your back</t>
  </si>
  <si>
    <t>Bulleit and Grey Goose, not as much in the way of mixers</t>
  </si>
  <si>
    <t>VERY personable (and proud of the new product!), but almost unbearably slow - 2 hours before we got food - they need to seriously work on process</t>
  </si>
  <si>
    <t>Was well-intentioned, but not confident, excited about the new product</t>
  </si>
  <si>
    <t>Fast, drink in hand 10 mins after takeoff, very fast meal service with constant refills, though less personable</t>
  </si>
  <si>
    <t>Seems like it could be a problem - one FA was super nice, the other tried to charge us for a cheese plate in lieu of dessert</t>
  </si>
  <si>
    <t>Overall Weighting</t>
  </si>
  <si>
    <t>Lost Baggage</t>
  </si>
  <si>
    <t>Normalized Score to 100</t>
  </si>
  <si>
    <t>Lost Baggage per 1000 passengers (DOT report Sept 2014)</t>
  </si>
  <si>
    <t>Normalized to bags lost/bags checked (.668 bags per pax -http://www.cnn.com/2014/03/05/travel/airline-baggage-stats/)</t>
  </si>
  <si>
    <t>Can use Loft, was pretty good, but have heard it's gone downhill since Virgin Australia left - only accessible to full fare J, C and D first class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</si>
</sst>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theme="1"/>
      <name val="Calibri"/>
      <family val="2"/>
      <scheme val="minor"/>
    </font>
    <font>
      <b/>
      <sz val="12"/>
      <color rgb="FF000000"/>
      <name val="Calibri"/>
      <scheme val="minor"/>
    </font>
    <font>
      <sz val="12"/>
      <color rgb="FF3F3F76"/>
      <name val="Calibri"/>
      <family val="2"/>
      <scheme val="minor"/>
    </font>
    <font>
      <b/>
      <sz val="12"/>
      <color rgb="FF3F3F3F"/>
      <name val="Calibri"/>
      <family val="2"/>
      <scheme val="minor"/>
    </font>
    <font>
      <b/>
      <sz val="12"/>
      <color rgb="FFFA7D00"/>
      <name val="Calibri"/>
      <family val="2"/>
      <scheme val="minor"/>
    </font>
    <font>
      <b/>
      <i/>
      <sz val="12"/>
      <color rgb="FF000000"/>
      <name val="Calibri"/>
      <scheme val="minor"/>
    </font>
    <font>
      <b/>
      <i/>
      <sz val="12"/>
      <color theme="1"/>
      <name val="Calibri"/>
      <scheme val="minor"/>
    </font>
    <font>
      <i/>
      <sz val="12"/>
      <color theme="1"/>
      <name val="Calibri"/>
      <scheme val="minor"/>
    </font>
    <font>
      <i/>
      <sz val="12"/>
      <color rgb="FF000000"/>
      <name val="Calibri"/>
      <scheme val="minor"/>
    </font>
  </fonts>
  <fills count="4">
    <fill>
      <patternFill patternType="none"/>
    </fill>
    <fill>
      <patternFill patternType="gray125"/>
    </fill>
    <fill>
      <patternFill patternType="solid">
        <fgColor rgb="FFFFCC99"/>
      </patternFill>
    </fill>
    <fill>
      <patternFill patternType="solid">
        <fgColor rgb="FFF2F2F2"/>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25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6" fillId="2" borderId="1" applyNumberFormat="0" applyAlignment="0" applyProtection="0"/>
    <xf numFmtId="0" fontId="7" fillId="3" borderId="2" applyNumberFormat="0" applyAlignment="0" applyProtection="0"/>
    <xf numFmtId="0" fontId="8" fillId="3" borderId="1" applyNumberFormat="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9">
    <xf numFmtId="0" fontId="0" fillId="0" borderId="0" xfId="0"/>
    <xf numFmtId="0" fontId="3" fillId="0" borderId="0" xfId="0" applyFont="1"/>
    <xf numFmtId="9" fontId="0" fillId="0" borderId="0" xfId="0" applyNumberFormat="1"/>
    <xf numFmtId="0" fontId="4" fillId="0" borderId="0" xfId="0" applyFont="1"/>
    <xf numFmtId="0" fontId="5" fillId="0" borderId="0" xfId="0" applyFont="1"/>
    <xf numFmtId="0" fontId="9" fillId="0" borderId="0" xfId="0" applyFont="1"/>
    <xf numFmtId="0" fontId="10" fillId="0" borderId="0" xfId="0" applyFont="1"/>
    <xf numFmtId="1" fontId="0" fillId="0" borderId="0" xfId="0" applyNumberFormat="1"/>
    <xf numFmtId="1" fontId="4" fillId="0" borderId="0" xfId="0" applyNumberFormat="1" applyFont="1"/>
    <xf numFmtId="10" fontId="11" fillId="0" borderId="0" xfId="0" applyNumberFormat="1" applyFont="1"/>
    <xf numFmtId="0" fontId="12" fillId="0" borderId="0" xfId="0" applyFont="1"/>
    <xf numFmtId="0" fontId="0" fillId="0" borderId="0" xfId="0" applyFont="1"/>
    <xf numFmtId="0" fontId="11" fillId="0" borderId="0" xfId="0" applyFont="1"/>
    <xf numFmtId="10" fontId="10" fillId="0" borderId="0" xfId="0" applyNumberFormat="1" applyFont="1"/>
    <xf numFmtId="1" fontId="7" fillId="3" borderId="2" xfId="110" applyNumberFormat="1"/>
    <xf numFmtId="0" fontId="7" fillId="3" borderId="2" xfId="110"/>
    <xf numFmtId="0" fontId="6" fillId="2" borderId="1" xfId="109"/>
    <xf numFmtId="1" fontId="8" fillId="3" borderId="1" xfId="111" applyNumberFormat="1"/>
    <xf numFmtId="9" fontId="8" fillId="3" borderId="1" xfId="111" applyNumberFormat="1"/>
    <xf numFmtId="0" fontId="8" fillId="3" borderId="1" xfId="111"/>
    <xf numFmtId="10" fontId="6" fillId="2" borderId="1" xfId="109" applyNumberFormat="1"/>
    <xf numFmtId="10" fontId="8" fillId="3" borderId="1" xfId="111" applyNumberFormat="1"/>
    <xf numFmtId="10" fontId="3" fillId="0" borderId="0" xfId="0" applyNumberFormat="1" applyFont="1"/>
    <xf numFmtId="10" fontId="0" fillId="0" borderId="0" xfId="0" applyNumberFormat="1" applyFont="1"/>
    <xf numFmtId="10" fontId="11" fillId="0" borderId="1" xfId="0" applyNumberFormat="1" applyFont="1" applyBorder="1"/>
    <xf numFmtId="10" fontId="6" fillId="2" borderId="0" xfId="109" applyNumberFormat="1" applyBorder="1"/>
    <xf numFmtId="10" fontId="6" fillId="2" borderId="1" xfId="109" applyNumberFormat="1" applyBorder="1"/>
    <xf numFmtId="2" fontId="0" fillId="0" borderId="0" xfId="0" applyNumberFormat="1"/>
    <xf numFmtId="2" fontId="6" fillId="2" borderId="1" xfId="109" applyNumberFormat="1"/>
  </cellXfs>
  <cellStyles count="252">
    <cellStyle name="Calculation" xfId="111" builtinId="2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Input" xfId="109" builtinId="20"/>
    <cellStyle name="Normal" xfId="0" builtinId="0"/>
    <cellStyle name="Output" xfId="110" builtinId="2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'Rubric Filled in'!$B$98</c:f>
              <c:strCache>
                <c:ptCount val="1"/>
                <c:pt idx="0">
                  <c:v>United p.s. </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in'!$B$99:$B$104</c:f>
              <c:numCache>
                <c:formatCode>0</c:formatCode>
                <c:ptCount val="6"/>
                <c:pt idx="0">
                  <c:v>45.0</c:v>
                </c:pt>
                <c:pt idx="1">
                  <c:v>49.9</c:v>
                </c:pt>
                <c:pt idx="2">
                  <c:v>62</c:v>
                </c:pt>
                <c:pt idx="3">
                  <c:v>66.0</c:v>
                </c:pt>
                <c:pt idx="4">
                  <c:v>82.35294117647059</c:v>
                </c:pt>
                <c:pt idx="5">
                  <c:v>75.08</c:v>
                </c:pt>
              </c:numCache>
            </c:numRef>
          </c:val>
        </c:ser>
        <c:ser>
          <c:idx val="1"/>
          <c:order val="1"/>
          <c:tx>
            <c:strRef>
              <c:f>'Rubric Filled in'!$C$98</c:f>
              <c:strCache>
                <c:ptCount val="1"/>
                <c:pt idx="0">
                  <c:v>Delta</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in'!$C$99:$C$104</c:f>
              <c:numCache>
                <c:formatCode>0</c:formatCode>
                <c:ptCount val="6"/>
                <c:pt idx="0">
                  <c:v>53.75</c:v>
                </c:pt>
                <c:pt idx="1">
                  <c:v>79.0</c:v>
                </c:pt>
                <c:pt idx="2">
                  <c:v>62.91666666666666</c:v>
                </c:pt>
                <c:pt idx="3">
                  <c:v>79.0</c:v>
                </c:pt>
                <c:pt idx="4">
                  <c:v>89.41176470588234</c:v>
                </c:pt>
                <c:pt idx="5">
                  <c:v>80.34666666666666</c:v>
                </c:pt>
              </c:numCache>
            </c:numRef>
          </c:val>
        </c:ser>
        <c:ser>
          <c:idx val="2"/>
          <c:order val="2"/>
          <c:tx>
            <c:strRef>
              <c:f>'Rubric Filled in'!$D$98</c:f>
              <c:strCache>
                <c:ptCount val="1"/>
                <c:pt idx="0">
                  <c:v>AA Business</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in'!$D$99:$D$104</c:f>
              <c:numCache>
                <c:formatCode>0</c:formatCode>
                <c:ptCount val="6"/>
                <c:pt idx="0">
                  <c:v>52.5</c:v>
                </c:pt>
                <c:pt idx="1">
                  <c:v>60.45</c:v>
                </c:pt>
                <c:pt idx="2">
                  <c:v>68.33333333333333</c:v>
                </c:pt>
                <c:pt idx="3">
                  <c:v>78.0</c:v>
                </c:pt>
                <c:pt idx="4">
                  <c:v>100.0</c:v>
                </c:pt>
                <c:pt idx="5">
                  <c:v>73.90333333333334</c:v>
                </c:pt>
              </c:numCache>
            </c:numRef>
          </c:val>
        </c:ser>
        <c:ser>
          <c:idx val="3"/>
          <c:order val="3"/>
          <c:tx>
            <c:strRef>
              <c:f>'Rubric Filled in'!$E$98</c:f>
              <c:strCache>
                <c:ptCount val="1"/>
                <c:pt idx="0">
                  <c:v>AA First</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in'!$E$99:$E$104</c:f>
              <c:numCache>
                <c:formatCode>0</c:formatCode>
                <c:ptCount val="6"/>
                <c:pt idx="0">
                  <c:v>62.5</c:v>
                </c:pt>
                <c:pt idx="1">
                  <c:v>62.95</c:v>
                </c:pt>
                <c:pt idx="2">
                  <c:v>82.33333333333331</c:v>
                </c:pt>
                <c:pt idx="3">
                  <c:v>78.0</c:v>
                </c:pt>
                <c:pt idx="4">
                  <c:v>50.0</c:v>
                </c:pt>
                <c:pt idx="5">
                  <c:v>73.90333333333334</c:v>
                </c:pt>
              </c:numCache>
            </c:numRef>
          </c:val>
        </c:ser>
        <c:ser>
          <c:idx val="4"/>
          <c:order val="4"/>
          <c:tx>
            <c:strRef>
              <c:f>'Rubric Filled in'!$F$98</c:f>
              <c:strCache>
                <c:ptCount val="1"/>
                <c:pt idx="0">
                  <c:v>JetBlue Mint</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in'!$F$99:$F$104</c:f>
              <c:numCache>
                <c:formatCode>0</c:formatCode>
                <c:ptCount val="6"/>
                <c:pt idx="0">
                  <c:v>60.75</c:v>
                </c:pt>
                <c:pt idx="1">
                  <c:v>74.95</c:v>
                </c:pt>
                <c:pt idx="2">
                  <c:v>52.41666666666666</c:v>
                </c:pt>
                <c:pt idx="3">
                  <c:v>82.0</c:v>
                </c:pt>
                <c:pt idx="4">
                  <c:v>47.05882352941177</c:v>
                </c:pt>
                <c:pt idx="5">
                  <c:v>71.66666666666667</c:v>
                </c:pt>
              </c:numCache>
            </c:numRef>
          </c:val>
        </c:ser>
        <c:ser>
          <c:idx val="5"/>
          <c:order val="5"/>
          <c:tx>
            <c:strRef>
              <c:f>'Rubric Filled in'!$G$98</c:f>
              <c:strCache>
                <c:ptCount val="1"/>
                <c:pt idx="0">
                  <c:v>Virgin America</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in'!$G$99:$G$104</c:f>
              <c:numCache>
                <c:formatCode>0</c:formatCode>
                <c:ptCount val="6"/>
                <c:pt idx="0">
                  <c:v>32.5</c:v>
                </c:pt>
                <c:pt idx="1">
                  <c:v>70.2</c:v>
                </c:pt>
                <c:pt idx="2">
                  <c:v>62.33333333333333</c:v>
                </c:pt>
                <c:pt idx="3">
                  <c:v>73.5</c:v>
                </c:pt>
                <c:pt idx="4">
                  <c:v>18.82352941176471</c:v>
                </c:pt>
                <c:pt idx="5">
                  <c:v>79.63666666666667</c:v>
                </c:pt>
              </c:numCache>
            </c:numRef>
          </c:val>
        </c:ser>
        <c:dLbls>
          <c:showLegendKey val="0"/>
          <c:showVal val="0"/>
          <c:showCatName val="0"/>
          <c:showSerName val="0"/>
          <c:showPercent val="0"/>
          <c:showBubbleSize val="0"/>
        </c:dLbls>
        <c:gapWidth val="150"/>
        <c:axId val="2138867256"/>
        <c:axId val="2133284248"/>
      </c:barChart>
      <c:catAx>
        <c:axId val="2138867256"/>
        <c:scaling>
          <c:orientation val="minMax"/>
        </c:scaling>
        <c:delete val="0"/>
        <c:axPos val="b"/>
        <c:majorTickMark val="out"/>
        <c:minorTickMark val="none"/>
        <c:tickLblPos val="nextTo"/>
        <c:crossAx val="2133284248"/>
        <c:crosses val="autoZero"/>
        <c:auto val="1"/>
        <c:lblAlgn val="ctr"/>
        <c:lblOffset val="100"/>
        <c:noMultiLvlLbl val="0"/>
      </c:catAx>
      <c:valAx>
        <c:axId val="2133284248"/>
        <c:scaling>
          <c:orientation val="minMax"/>
        </c:scaling>
        <c:delete val="0"/>
        <c:axPos val="l"/>
        <c:majorGridlines/>
        <c:numFmt formatCode="0" sourceLinked="1"/>
        <c:majorTickMark val="out"/>
        <c:minorTickMark val="none"/>
        <c:tickLblPos val="nextTo"/>
        <c:crossAx val="2138867256"/>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barChart>
        <c:barDir val="col"/>
        <c:grouping val="clustered"/>
        <c:varyColors val="0"/>
        <c:ser>
          <c:idx val="0"/>
          <c:order val="0"/>
          <c:tx>
            <c:strRef>
              <c:f>'Rubric Filled in'!$A$99</c:f>
              <c:strCache>
                <c:ptCount val="1"/>
                <c:pt idx="0">
                  <c:v>Hard Product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in'!$B$99:$G$99</c:f>
              <c:numCache>
                <c:formatCode>0</c:formatCode>
                <c:ptCount val="6"/>
                <c:pt idx="0">
                  <c:v>45.0</c:v>
                </c:pt>
                <c:pt idx="1">
                  <c:v>53.75</c:v>
                </c:pt>
                <c:pt idx="2">
                  <c:v>52.5</c:v>
                </c:pt>
                <c:pt idx="3">
                  <c:v>62.5</c:v>
                </c:pt>
                <c:pt idx="4">
                  <c:v>60.75</c:v>
                </c:pt>
                <c:pt idx="5">
                  <c:v>32.5</c:v>
                </c:pt>
              </c:numCache>
            </c:numRef>
          </c:val>
        </c:ser>
        <c:ser>
          <c:idx val="1"/>
          <c:order val="1"/>
          <c:tx>
            <c:strRef>
              <c:f>'Rubric Filled in'!$A$100</c:f>
              <c:strCache>
                <c:ptCount val="1"/>
                <c:pt idx="0">
                  <c:v>Soft Product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in'!$B$100:$G$100</c:f>
              <c:numCache>
                <c:formatCode>0</c:formatCode>
                <c:ptCount val="6"/>
                <c:pt idx="0">
                  <c:v>49.9</c:v>
                </c:pt>
                <c:pt idx="1">
                  <c:v>79.0</c:v>
                </c:pt>
                <c:pt idx="2">
                  <c:v>60.45</c:v>
                </c:pt>
                <c:pt idx="3">
                  <c:v>62.95</c:v>
                </c:pt>
                <c:pt idx="4">
                  <c:v>74.95</c:v>
                </c:pt>
                <c:pt idx="5">
                  <c:v>70.2</c:v>
                </c:pt>
              </c:numCache>
            </c:numRef>
          </c:val>
        </c:ser>
        <c:ser>
          <c:idx val="2"/>
          <c:order val="2"/>
          <c:tx>
            <c:strRef>
              <c:f>'Rubric Filled in'!$A$101</c:f>
              <c:strCache>
                <c:ptCount val="1"/>
                <c:pt idx="0">
                  <c:v>Ground Experience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in'!$B$101:$G$101</c:f>
              <c:numCache>
                <c:formatCode>0</c:formatCode>
                <c:ptCount val="6"/>
                <c:pt idx="0">
                  <c:v>62</c:v>
                </c:pt>
                <c:pt idx="1">
                  <c:v>62.91666666666666</c:v>
                </c:pt>
                <c:pt idx="2">
                  <c:v>68.33333333333333</c:v>
                </c:pt>
                <c:pt idx="3">
                  <c:v>82.33333333333331</c:v>
                </c:pt>
                <c:pt idx="4">
                  <c:v>52.41666666666666</c:v>
                </c:pt>
                <c:pt idx="5">
                  <c:v>62.33333333333333</c:v>
                </c:pt>
              </c:numCache>
            </c:numRef>
          </c:val>
        </c:ser>
        <c:ser>
          <c:idx val="3"/>
          <c:order val="3"/>
          <c:tx>
            <c:strRef>
              <c:f>'Rubric Filled in'!$A$102</c:f>
              <c:strCache>
                <c:ptCount val="1"/>
                <c:pt idx="0">
                  <c:v>Connectivity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in'!$B$102:$G$102</c:f>
              <c:numCache>
                <c:formatCode>0</c:formatCode>
                <c:ptCount val="6"/>
                <c:pt idx="0">
                  <c:v>66.0</c:v>
                </c:pt>
                <c:pt idx="1">
                  <c:v>79.0</c:v>
                </c:pt>
                <c:pt idx="2">
                  <c:v>78.0</c:v>
                </c:pt>
                <c:pt idx="3">
                  <c:v>78.0</c:v>
                </c:pt>
                <c:pt idx="4">
                  <c:v>82.0</c:v>
                </c:pt>
                <c:pt idx="5">
                  <c:v>73.5</c:v>
                </c:pt>
              </c:numCache>
            </c:numRef>
          </c:val>
        </c:ser>
        <c:ser>
          <c:idx val="4"/>
          <c:order val="4"/>
          <c:tx>
            <c:strRef>
              <c:f>'Rubric Filled in'!$A$103</c:f>
              <c:strCache>
                <c:ptCount val="1"/>
                <c:pt idx="0">
                  <c:v>Total Seat Capacity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in'!$B$103:$G$103</c:f>
              <c:numCache>
                <c:formatCode>0</c:formatCode>
                <c:ptCount val="6"/>
                <c:pt idx="0">
                  <c:v>82.35294117647059</c:v>
                </c:pt>
                <c:pt idx="1">
                  <c:v>89.41176470588234</c:v>
                </c:pt>
                <c:pt idx="2">
                  <c:v>100.0</c:v>
                </c:pt>
                <c:pt idx="3">
                  <c:v>50.0</c:v>
                </c:pt>
                <c:pt idx="4">
                  <c:v>47.05882352941177</c:v>
                </c:pt>
                <c:pt idx="5">
                  <c:v>18.82352941176471</c:v>
                </c:pt>
              </c:numCache>
            </c:numRef>
          </c:val>
        </c:ser>
        <c:ser>
          <c:idx val="5"/>
          <c:order val="5"/>
          <c:tx>
            <c:strRef>
              <c:f>'Rubric Filled in'!$A$104</c:f>
              <c:strCache>
                <c:ptCount val="1"/>
                <c:pt idx="0">
                  <c:v>On-Time Arrivals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in'!$B$104:$G$104</c:f>
              <c:numCache>
                <c:formatCode>0</c:formatCode>
                <c:ptCount val="6"/>
                <c:pt idx="0">
                  <c:v>75.08</c:v>
                </c:pt>
                <c:pt idx="1">
                  <c:v>80.34666666666666</c:v>
                </c:pt>
                <c:pt idx="2">
                  <c:v>73.90333333333334</c:v>
                </c:pt>
                <c:pt idx="3">
                  <c:v>73.90333333333334</c:v>
                </c:pt>
                <c:pt idx="4">
                  <c:v>71.66666666666667</c:v>
                </c:pt>
                <c:pt idx="5">
                  <c:v>79.63666666666667</c:v>
                </c:pt>
              </c:numCache>
            </c:numRef>
          </c:val>
        </c:ser>
        <c:dLbls>
          <c:showLegendKey val="0"/>
          <c:showVal val="0"/>
          <c:showCatName val="0"/>
          <c:showSerName val="0"/>
          <c:showPercent val="0"/>
          <c:showBubbleSize val="0"/>
        </c:dLbls>
        <c:gapWidth val="150"/>
        <c:axId val="-2122028024"/>
        <c:axId val="-2124449608"/>
      </c:barChart>
      <c:catAx>
        <c:axId val="-2122028024"/>
        <c:scaling>
          <c:orientation val="minMax"/>
        </c:scaling>
        <c:delete val="0"/>
        <c:axPos val="b"/>
        <c:majorTickMark val="out"/>
        <c:minorTickMark val="none"/>
        <c:tickLblPos val="nextTo"/>
        <c:crossAx val="-2124449608"/>
        <c:crosses val="autoZero"/>
        <c:auto val="1"/>
        <c:lblAlgn val="ctr"/>
        <c:lblOffset val="100"/>
        <c:noMultiLvlLbl val="0"/>
      </c:catAx>
      <c:valAx>
        <c:axId val="-2124449608"/>
        <c:scaling>
          <c:orientation val="minMax"/>
        </c:scaling>
        <c:delete val="0"/>
        <c:axPos val="l"/>
        <c:majorGridlines/>
        <c:numFmt formatCode="0" sourceLinked="1"/>
        <c:majorTickMark val="out"/>
        <c:minorTickMark val="none"/>
        <c:tickLblPos val="nextTo"/>
        <c:crossAx val="-2122028024"/>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'Rubric Filled in'!$B$98</c:f>
              <c:strCache>
                <c:ptCount val="1"/>
                <c:pt idx="0">
                  <c:v>United p.s. </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in'!$B$99:$B$104</c:f>
              <c:numCache>
                <c:formatCode>0</c:formatCode>
                <c:ptCount val="6"/>
                <c:pt idx="0">
                  <c:v>45.0</c:v>
                </c:pt>
                <c:pt idx="1">
                  <c:v>49.9</c:v>
                </c:pt>
                <c:pt idx="2">
                  <c:v>62</c:v>
                </c:pt>
                <c:pt idx="3">
                  <c:v>66.0</c:v>
                </c:pt>
                <c:pt idx="4">
                  <c:v>82.35294117647059</c:v>
                </c:pt>
                <c:pt idx="5">
                  <c:v>75.08</c:v>
                </c:pt>
              </c:numCache>
            </c:numRef>
          </c:val>
        </c:ser>
        <c:ser>
          <c:idx val="1"/>
          <c:order val="1"/>
          <c:tx>
            <c:strRef>
              <c:f>'Rubric Filled in'!$C$98</c:f>
              <c:strCache>
                <c:ptCount val="1"/>
                <c:pt idx="0">
                  <c:v>Delta</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in'!$C$99:$C$104</c:f>
              <c:numCache>
                <c:formatCode>0</c:formatCode>
                <c:ptCount val="6"/>
                <c:pt idx="0">
                  <c:v>53.75</c:v>
                </c:pt>
                <c:pt idx="1">
                  <c:v>79.0</c:v>
                </c:pt>
                <c:pt idx="2">
                  <c:v>62.91666666666666</c:v>
                </c:pt>
                <c:pt idx="3">
                  <c:v>79.0</c:v>
                </c:pt>
                <c:pt idx="4">
                  <c:v>89.41176470588234</c:v>
                </c:pt>
                <c:pt idx="5">
                  <c:v>80.34666666666666</c:v>
                </c:pt>
              </c:numCache>
            </c:numRef>
          </c:val>
        </c:ser>
        <c:ser>
          <c:idx val="2"/>
          <c:order val="2"/>
          <c:tx>
            <c:strRef>
              <c:f>'Rubric Filled in'!$D$98</c:f>
              <c:strCache>
                <c:ptCount val="1"/>
                <c:pt idx="0">
                  <c:v>AA Business</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in'!$D$99:$D$104</c:f>
              <c:numCache>
                <c:formatCode>0</c:formatCode>
                <c:ptCount val="6"/>
                <c:pt idx="0">
                  <c:v>52.5</c:v>
                </c:pt>
                <c:pt idx="1">
                  <c:v>60.45</c:v>
                </c:pt>
                <c:pt idx="2">
                  <c:v>68.33333333333333</c:v>
                </c:pt>
                <c:pt idx="3">
                  <c:v>78.0</c:v>
                </c:pt>
                <c:pt idx="4">
                  <c:v>100.0</c:v>
                </c:pt>
                <c:pt idx="5">
                  <c:v>73.90333333333334</c:v>
                </c:pt>
              </c:numCache>
            </c:numRef>
          </c:val>
        </c:ser>
        <c:ser>
          <c:idx val="3"/>
          <c:order val="3"/>
          <c:tx>
            <c:strRef>
              <c:f>'Rubric Filled in'!$E$98</c:f>
              <c:strCache>
                <c:ptCount val="1"/>
                <c:pt idx="0">
                  <c:v>AA First</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in'!$E$99:$E$104</c:f>
              <c:numCache>
                <c:formatCode>0</c:formatCode>
                <c:ptCount val="6"/>
                <c:pt idx="0">
                  <c:v>62.5</c:v>
                </c:pt>
                <c:pt idx="1">
                  <c:v>62.95</c:v>
                </c:pt>
                <c:pt idx="2">
                  <c:v>82.33333333333331</c:v>
                </c:pt>
                <c:pt idx="3">
                  <c:v>78.0</c:v>
                </c:pt>
                <c:pt idx="4">
                  <c:v>50.0</c:v>
                </c:pt>
                <c:pt idx="5">
                  <c:v>73.90333333333334</c:v>
                </c:pt>
              </c:numCache>
            </c:numRef>
          </c:val>
        </c:ser>
        <c:ser>
          <c:idx val="4"/>
          <c:order val="4"/>
          <c:tx>
            <c:strRef>
              <c:f>'Rubric Filled in'!$F$98</c:f>
              <c:strCache>
                <c:ptCount val="1"/>
                <c:pt idx="0">
                  <c:v>JetBlue Mint</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in'!$F$99:$F$104</c:f>
              <c:numCache>
                <c:formatCode>0</c:formatCode>
                <c:ptCount val="6"/>
                <c:pt idx="0">
                  <c:v>60.75</c:v>
                </c:pt>
                <c:pt idx="1">
                  <c:v>74.95</c:v>
                </c:pt>
                <c:pt idx="2">
                  <c:v>52.41666666666666</c:v>
                </c:pt>
                <c:pt idx="3">
                  <c:v>82.0</c:v>
                </c:pt>
                <c:pt idx="4">
                  <c:v>47.05882352941177</c:v>
                </c:pt>
                <c:pt idx="5">
                  <c:v>71.66666666666667</c:v>
                </c:pt>
              </c:numCache>
            </c:numRef>
          </c:val>
        </c:ser>
        <c:ser>
          <c:idx val="5"/>
          <c:order val="5"/>
          <c:tx>
            <c:strRef>
              <c:f>'Rubric Filled in'!$G$98</c:f>
              <c:strCache>
                <c:ptCount val="1"/>
                <c:pt idx="0">
                  <c:v>Virgin America</c:v>
                </c:pt>
              </c:strCache>
            </c:strRef>
          </c:tx>
          <c:invertIfNegative val="0"/>
          <c:dLbls>
            <c:showLegendKey val="0"/>
            <c:showVal val="1"/>
            <c:showCatName val="0"/>
            <c:showSerName val="0"/>
            <c:showPercent val="0"/>
            <c:showBubbleSize val="0"/>
            <c:showLeaderLines val="0"/>
          </c:dLbls>
          <c:cat>
            <c:strRef>
              <c:f>'Rubric Filled in'!$A$99:$A$104</c:f>
              <c:strCache>
                <c:ptCount val="6"/>
                <c:pt idx="0">
                  <c:v>Hard Product Composite Score</c:v>
                </c:pt>
                <c:pt idx="1">
                  <c:v>Soft Product Composite Score</c:v>
                </c:pt>
                <c:pt idx="2">
                  <c:v>Ground Experience Composite Score</c:v>
                </c:pt>
                <c:pt idx="3">
                  <c:v>Connectivity Composite Score</c:v>
                </c:pt>
                <c:pt idx="4">
                  <c:v>Total Seat Capacity Composite Score</c:v>
                </c:pt>
                <c:pt idx="5">
                  <c:v>On-Time Arrivals Composite Score</c:v>
                </c:pt>
              </c:strCache>
            </c:strRef>
          </c:cat>
          <c:val>
            <c:numRef>
              <c:f>'Rubric Filled in'!$G$99:$G$104</c:f>
              <c:numCache>
                <c:formatCode>0</c:formatCode>
                <c:ptCount val="6"/>
                <c:pt idx="0">
                  <c:v>32.5</c:v>
                </c:pt>
                <c:pt idx="1">
                  <c:v>70.2</c:v>
                </c:pt>
                <c:pt idx="2">
                  <c:v>62.33333333333333</c:v>
                </c:pt>
                <c:pt idx="3">
                  <c:v>73.5</c:v>
                </c:pt>
                <c:pt idx="4">
                  <c:v>18.82352941176471</c:v>
                </c:pt>
                <c:pt idx="5">
                  <c:v>79.63666666666667</c:v>
                </c:pt>
              </c:numCache>
            </c:numRef>
          </c:val>
        </c:ser>
        <c:dLbls>
          <c:showLegendKey val="0"/>
          <c:showVal val="0"/>
          <c:showCatName val="0"/>
          <c:showSerName val="0"/>
          <c:showPercent val="0"/>
          <c:showBubbleSize val="0"/>
        </c:dLbls>
        <c:gapWidth val="150"/>
        <c:axId val="-2124955896"/>
        <c:axId val="-2125195720"/>
      </c:barChart>
      <c:catAx>
        <c:axId val="-2124955896"/>
        <c:scaling>
          <c:orientation val="minMax"/>
        </c:scaling>
        <c:delete val="0"/>
        <c:axPos val="b"/>
        <c:majorTickMark val="out"/>
        <c:minorTickMark val="none"/>
        <c:tickLblPos val="nextTo"/>
        <c:crossAx val="-2125195720"/>
        <c:crosses val="autoZero"/>
        <c:auto val="1"/>
        <c:lblAlgn val="ctr"/>
        <c:lblOffset val="100"/>
        <c:noMultiLvlLbl val="0"/>
      </c:catAx>
      <c:valAx>
        <c:axId val="-2125195720"/>
        <c:scaling>
          <c:orientation val="minMax"/>
        </c:scaling>
        <c:delete val="0"/>
        <c:axPos val="l"/>
        <c:majorGridlines/>
        <c:numFmt formatCode="0" sourceLinked="1"/>
        <c:majorTickMark val="out"/>
        <c:minorTickMark val="none"/>
        <c:tickLblPos val="nextTo"/>
        <c:crossAx val="-2124955896"/>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barChart>
        <c:barDir val="col"/>
        <c:grouping val="clustered"/>
        <c:varyColors val="0"/>
        <c:ser>
          <c:idx val="0"/>
          <c:order val="0"/>
          <c:tx>
            <c:strRef>
              <c:f>'Rubric Filled in'!$A$99</c:f>
              <c:strCache>
                <c:ptCount val="1"/>
                <c:pt idx="0">
                  <c:v>Hard Product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in'!$B$99:$G$99</c:f>
              <c:numCache>
                <c:formatCode>0</c:formatCode>
                <c:ptCount val="6"/>
                <c:pt idx="0">
                  <c:v>45.0</c:v>
                </c:pt>
                <c:pt idx="1">
                  <c:v>53.75</c:v>
                </c:pt>
                <c:pt idx="2">
                  <c:v>52.5</c:v>
                </c:pt>
                <c:pt idx="3">
                  <c:v>62.5</c:v>
                </c:pt>
                <c:pt idx="4">
                  <c:v>60.75</c:v>
                </c:pt>
                <c:pt idx="5">
                  <c:v>32.5</c:v>
                </c:pt>
              </c:numCache>
            </c:numRef>
          </c:val>
        </c:ser>
        <c:ser>
          <c:idx val="1"/>
          <c:order val="1"/>
          <c:tx>
            <c:strRef>
              <c:f>'Rubric Filled in'!$A$100</c:f>
              <c:strCache>
                <c:ptCount val="1"/>
                <c:pt idx="0">
                  <c:v>Soft Product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in'!$B$100:$G$100</c:f>
              <c:numCache>
                <c:formatCode>0</c:formatCode>
                <c:ptCount val="6"/>
                <c:pt idx="0">
                  <c:v>49.9</c:v>
                </c:pt>
                <c:pt idx="1">
                  <c:v>79.0</c:v>
                </c:pt>
                <c:pt idx="2">
                  <c:v>60.45</c:v>
                </c:pt>
                <c:pt idx="3">
                  <c:v>62.95</c:v>
                </c:pt>
                <c:pt idx="4">
                  <c:v>74.95</c:v>
                </c:pt>
                <c:pt idx="5">
                  <c:v>70.2</c:v>
                </c:pt>
              </c:numCache>
            </c:numRef>
          </c:val>
        </c:ser>
        <c:ser>
          <c:idx val="2"/>
          <c:order val="2"/>
          <c:tx>
            <c:strRef>
              <c:f>'Rubric Filled in'!$A$101</c:f>
              <c:strCache>
                <c:ptCount val="1"/>
                <c:pt idx="0">
                  <c:v>Ground Experience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in'!$B$101:$G$101</c:f>
              <c:numCache>
                <c:formatCode>0</c:formatCode>
                <c:ptCount val="6"/>
                <c:pt idx="0">
                  <c:v>62</c:v>
                </c:pt>
                <c:pt idx="1">
                  <c:v>62.91666666666666</c:v>
                </c:pt>
                <c:pt idx="2">
                  <c:v>68.33333333333333</c:v>
                </c:pt>
                <c:pt idx="3">
                  <c:v>82.33333333333331</c:v>
                </c:pt>
                <c:pt idx="4">
                  <c:v>52.41666666666666</c:v>
                </c:pt>
                <c:pt idx="5">
                  <c:v>62.33333333333333</c:v>
                </c:pt>
              </c:numCache>
            </c:numRef>
          </c:val>
        </c:ser>
        <c:ser>
          <c:idx val="3"/>
          <c:order val="3"/>
          <c:tx>
            <c:strRef>
              <c:f>'Rubric Filled in'!$A$102</c:f>
              <c:strCache>
                <c:ptCount val="1"/>
                <c:pt idx="0">
                  <c:v>Connectivity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in'!$B$102:$G$102</c:f>
              <c:numCache>
                <c:formatCode>0</c:formatCode>
                <c:ptCount val="6"/>
                <c:pt idx="0">
                  <c:v>66.0</c:v>
                </c:pt>
                <c:pt idx="1">
                  <c:v>79.0</c:v>
                </c:pt>
                <c:pt idx="2">
                  <c:v>78.0</c:v>
                </c:pt>
                <c:pt idx="3">
                  <c:v>78.0</c:v>
                </c:pt>
                <c:pt idx="4">
                  <c:v>82.0</c:v>
                </c:pt>
                <c:pt idx="5">
                  <c:v>73.5</c:v>
                </c:pt>
              </c:numCache>
            </c:numRef>
          </c:val>
        </c:ser>
        <c:ser>
          <c:idx val="4"/>
          <c:order val="4"/>
          <c:tx>
            <c:strRef>
              <c:f>'Rubric Filled in'!$A$103</c:f>
              <c:strCache>
                <c:ptCount val="1"/>
                <c:pt idx="0">
                  <c:v>Total Seat Capacity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in'!$B$103:$G$103</c:f>
              <c:numCache>
                <c:formatCode>0</c:formatCode>
                <c:ptCount val="6"/>
                <c:pt idx="0">
                  <c:v>82.35294117647059</c:v>
                </c:pt>
                <c:pt idx="1">
                  <c:v>89.41176470588234</c:v>
                </c:pt>
                <c:pt idx="2">
                  <c:v>100.0</c:v>
                </c:pt>
                <c:pt idx="3">
                  <c:v>50.0</c:v>
                </c:pt>
                <c:pt idx="4">
                  <c:v>47.05882352941177</c:v>
                </c:pt>
                <c:pt idx="5">
                  <c:v>18.82352941176471</c:v>
                </c:pt>
              </c:numCache>
            </c:numRef>
          </c:val>
        </c:ser>
        <c:ser>
          <c:idx val="5"/>
          <c:order val="5"/>
          <c:tx>
            <c:strRef>
              <c:f>'Rubric Filled in'!$A$104</c:f>
              <c:strCache>
                <c:ptCount val="1"/>
                <c:pt idx="0">
                  <c:v>On-Time Arrivals Composite Score</c:v>
                </c:pt>
              </c:strCache>
            </c:strRef>
          </c:tx>
          <c:invertIfNegative val="0"/>
          <c:dLbls>
            <c:showLegendKey val="0"/>
            <c:showVal val="1"/>
            <c:showCatName val="0"/>
            <c:showSerName val="0"/>
            <c:showPercent val="0"/>
            <c:showBubbleSize val="0"/>
            <c:showLeaderLines val="0"/>
          </c:dLbls>
          <c:cat>
            <c:strRef>
              <c:f>'Rubric Filled in'!$B$98:$G$98</c:f>
              <c:strCache>
                <c:ptCount val="6"/>
                <c:pt idx="0">
                  <c:v>United p.s. </c:v>
                </c:pt>
                <c:pt idx="1">
                  <c:v>Delta</c:v>
                </c:pt>
                <c:pt idx="2">
                  <c:v>AA Business</c:v>
                </c:pt>
                <c:pt idx="3">
                  <c:v>AA First</c:v>
                </c:pt>
                <c:pt idx="4">
                  <c:v>JetBlue Mint</c:v>
                </c:pt>
                <c:pt idx="5">
                  <c:v>Virgin America</c:v>
                </c:pt>
              </c:strCache>
            </c:strRef>
          </c:cat>
          <c:val>
            <c:numRef>
              <c:f>'Rubric Filled in'!$B$104:$G$104</c:f>
              <c:numCache>
                <c:formatCode>0</c:formatCode>
                <c:ptCount val="6"/>
                <c:pt idx="0">
                  <c:v>75.08</c:v>
                </c:pt>
                <c:pt idx="1">
                  <c:v>80.34666666666666</c:v>
                </c:pt>
                <c:pt idx="2">
                  <c:v>73.90333333333334</c:v>
                </c:pt>
                <c:pt idx="3">
                  <c:v>73.90333333333334</c:v>
                </c:pt>
                <c:pt idx="4">
                  <c:v>71.66666666666667</c:v>
                </c:pt>
                <c:pt idx="5">
                  <c:v>79.63666666666667</c:v>
                </c:pt>
              </c:numCache>
            </c:numRef>
          </c:val>
        </c:ser>
        <c:dLbls>
          <c:showLegendKey val="0"/>
          <c:showVal val="0"/>
          <c:showCatName val="0"/>
          <c:showSerName val="0"/>
          <c:showPercent val="0"/>
          <c:showBubbleSize val="0"/>
        </c:dLbls>
        <c:gapWidth val="150"/>
        <c:axId val="-2117403688"/>
        <c:axId val="-2111733096"/>
      </c:barChart>
      <c:catAx>
        <c:axId val="-2117403688"/>
        <c:scaling>
          <c:orientation val="minMax"/>
        </c:scaling>
        <c:delete val="0"/>
        <c:axPos val="b"/>
        <c:majorTickMark val="out"/>
        <c:minorTickMark val="none"/>
        <c:tickLblPos val="nextTo"/>
        <c:crossAx val="-2111733096"/>
        <c:crosses val="autoZero"/>
        <c:auto val="1"/>
        <c:lblAlgn val="ctr"/>
        <c:lblOffset val="100"/>
        <c:noMultiLvlLbl val="0"/>
      </c:catAx>
      <c:valAx>
        <c:axId val="-2111733096"/>
        <c:scaling>
          <c:orientation val="minMax"/>
        </c:scaling>
        <c:delete val="0"/>
        <c:axPos val="l"/>
        <c:majorGridlines/>
        <c:numFmt formatCode="0" sourceLinked="1"/>
        <c:majorTickMark val="out"/>
        <c:minorTickMark val="none"/>
        <c:tickLblPos val="nextTo"/>
        <c:crossAx val="-2117403688"/>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838206</xdr:colOff>
      <xdr:row>108</xdr:row>
      <xdr:rowOff>158750</xdr:rowOff>
    </xdr:from>
    <xdr:to>
      <xdr:col>8</xdr:col>
      <xdr:colOff>1460500</xdr:colOff>
      <xdr:row>130</xdr:row>
      <xdr:rowOff>25400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825500</xdr:colOff>
      <xdr:row>131</xdr:row>
      <xdr:rowOff>12700</xdr:rowOff>
    </xdr:from>
    <xdr:to>
      <xdr:col>8</xdr:col>
      <xdr:colOff>1447800</xdr:colOff>
      <xdr:row>154</xdr:row>
      <xdr:rowOff>50800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838206</xdr:colOff>
      <xdr:row>108</xdr:row>
      <xdr:rowOff>158750</xdr:rowOff>
    </xdr:from>
    <xdr:to>
      <xdr:col>8</xdr:col>
      <xdr:colOff>1460500</xdr:colOff>
      <xdr:row>130</xdr:row>
      <xdr:rowOff>25400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825500</xdr:colOff>
      <xdr:row>131</xdr:row>
      <xdr:rowOff>12700</xdr:rowOff>
    </xdr:from>
    <xdr:to>
      <xdr:col>8</xdr:col>
      <xdr:colOff>1447800</xdr:colOff>
      <xdr:row>154</xdr:row>
      <xdr:rowOff>50800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6"/>
  <sheetViews>
    <sheetView tabSelected="1" workbookViewId="0">
      <pane xSplit="1" ySplit="1" topLeftCell="H2" activePane="bottomRight" state="frozen"/>
      <selection pane="topRight" activeCell="B1" sqref="B1"/>
      <selection pane="bottomLeft" activeCell="A2" sqref="A2"/>
      <selection pane="bottomRight" activeCell="H14" sqref="H14"/>
    </sheetView>
  </sheetViews>
  <sheetFormatPr baseColWidth="10" defaultRowHeight="15" x14ac:dyDescent="0"/>
  <cols>
    <col min="1" max="1" width="29.1640625" bestFit="1" customWidth="1"/>
    <col min="2" max="7" width="14.6640625" customWidth="1"/>
    <col min="8" max="8" width="21" style="7" customWidth="1"/>
    <col min="9" max="10" width="21" style="9" customWidth="1"/>
    <col min="11" max="11" width="173" bestFit="1" customWidth="1"/>
    <col min="12" max="12" width="25.5" customWidth="1"/>
  </cols>
  <sheetData>
    <row r="1" spans="1:15" s="3" customFormat="1">
      <c r="B1" s="3" t="s">
        <v>0</v>
      </c>
      <c r="C1" s="3" t="s">
        <v>1</v>
      </c>
      <c r="D1" s="3" t="s">
        <v>2</v>
      </c>
      <c r="E1" s="3" t="s">
        <v>3</v>
      </c>
      <c r="F1" s="3" t="s">
        <v>4</v>
      </c>
      <c r="G1" s="3" t="s">
        <v>5</v>
      </c>
      <c r="H1" s="8" t="s">
        <v>162</v>
      </c>
      <c r="I1" s="13" t="s">
        <v>167</v>
      </c>
      <c r="J1" s="13" t="s">
        <v>215</v>
      </c>
      <c r="K1" s="3" t="s">
        <v>166</v>
      </c>
      <c r="L1" s="3" t="s">
        <v>149</v>
      </c>
      <c r="M1" s="3" t="s">
        <v>26</v>
      </c>
      <c r="N1" s="3" t="s">
        <v>27</v>
      </c>
      <c r="O1" s="3" t="s">
        <v>29</v>
      </c>
    </row>
    <row r="2" spans="1:15">
      <c r="A2" s="3" t="s">
        <v>141</v>
      </c>
      <c r="B2" t="s">
        <v>11</v>
      </c>
      <c r="C2" t="s">
        <v>195</v>
      </c>
      <c r="D2" t="s">
        <v>11</v>
      </c>
      <c r="E2" t="s">
        <v>14</v>
      </c>
      <c r="F2" t="s">
        <v>11</v>
      </c>
      <c r="G2" t="s">
        <v>15</v>
      </c>
      <c r="I2" s="21">
        <f>SUM(I4:I12)</f>
        <v>1</v>
      </c>
      <c r="J2" s="21">
        <f>SUM(J13,J32,J66,J79,J91,J96)</f>
        <v>0.99999999999999989</v>
      </c>
      <c r="N2" t="s">
        <v>28</v>
      </c>
    </row>
    <row r="3" spans="1:15">
      <c r="A3" t="s">
        <v>6</v>
      </c>
      <c r="B3" t="s">
        <v>35</v>
      </c>
      <c r="C3" t="s">
        <v>30</v>
      </c>
      <c r="D3" t="s">
        <v>138</v>
      </c>
      <c r="E3" t="s">
        <v>31</v>
      </c>
      <c r="F3" t="s">
        <v>32</v>
      </c>
      <c r="G3" t="s">
        <v>33</v>
      </c>
      <c r="K3" t="s">
        <v>34</v>
      </c>
    </row>
    <row r="4" spans="1:15">
      <c r="A4" t="s">
        <v>12</v>
      </c>
      <c r="B4" s="16">
        <v>65</v>
      </c>
      <c r="C4" s="16">
        <v>70</v>
      </c>
      <c r="D4" s="16">
        <v>80</v>
      </c>
      <c r="E4" s="16">
        <v>75</v>
      </c>
      <c r="F4" s="16">
        <v>90</v>
      </c>
      <c r="G4" s="16">
        <v>40</v>
      </c>
      <c r="H4" s="17">
        <f>AVERAGE(B4:G4)</f>
        <v>70</v>
      </c>
      <c r="I4" s="20">
        <v>0.5</v>
      </c>
      <c r="J4" s="21">
        <f>I4*J13</f>
        <v>0.17499999999999999</v>
      </c>
      <c r="M4">
        <v>30</v>
      </c>
      <c r="O4">
        <v>10</v>
      </c>
    </row>
    <row r="5" spans="1:15">
      <c r="A5" t="s">
        <v>39</v>
      </c>
      <c r="B5" s="2">
        <v>0.5</v>
      </c>
      <c r="C5" s="2" t="s">
        <v>208</v>
      </c>
      <c r="D5" s="2">
        <v>0.5</v>
      </c>
      <c r="E5" s="2">
        <v>1</v>
      </c>
      <c r="F5" s="2">
        <f>10/16</f>
        <v>0.625</v>
      </c>
      <c r="G5" s="2">
        <v>0.5</v>
      </c>
      <c r="K5" t="s">
        <v>20</v>
      </c>
      <c r="M5" s="2">
        <v>0.05</v>
      </c>
    </row>
    <row r="6" spans="1:15">
      <c r="A6" s="1" t="s">
        <v>12</v>
      </c>
      <c r="B6" s="16">
        <v>50</v>
      </c>
      <c r="C6" s="16">
        <v>75</v>
      </c>
      <c r="D6" s="16">
        <v>50</v>
      </c>
      <c r="E6" s="16">
        <v>100</v>
      </c>
      <c r="F6" s="16">
        <v>63</v>
      </c>
      <c r="G6" s="16">
        <v>50</v>
      </c>
      <c r="H6" s="17">
        <f>AVERAGE(B6:G6)</f>
        <v>64.666666666666671</v>
      </c>
      <c r="I6" s="20">
        <v>0.25</v>
      </c>
      <c r="J6" s="21">
        <f>I6*J13</f>
        <v>8.7499999999999994E-2</v>
      </c>
    </row>
    <row r="7" spans="1:15">
      <c r="A7" s="1" t="s">
        <v>187</v>
      </c>
      <c r="B7" t="s">
        <v>189</v>
      </c>
      <c r="C7" t="s">
        <v>197</v>
      </c>
      <c r="D7" t="s">
        <v>200</v>
      </c>
      <c r="E7" t="s">
        <v>204</v>
      </c>
      <c r="F7" t="s">
        <v>188</v>
      </c>
      <c r="G7" t="s">
        <v>207</v>
      </c>
    </row>
    <row r="8" spans="1:15">
      <c r="A8" s="1" t="s">
        <v>12</v>
      </c>
      <c r="B8" s="16">
        <v>30</v>
      </c>
      <c r="C8" s="16">
        <v>60</v>
      </c>
      <c r="D8" s="16">
        <v>80</v>
      </c>
      <c r="E8" s="16">
        <v>75</v>
      </c>
      <c r="F8" s="16">
        <v>75</v>
      </c>
      <c r="G8" s="16">
        <v>40</v>
      </c>
      <c r="H8" s="17">
        <f t="shared" ref="H8:H12" si="0">AVERAGE(B8:G8)</f>
        <v>60</v>
      </c>
      <c r="I8" s="20">
        <v>0.1</v>
      </c>
      <c r="J8" s="21">
        <f>I8*J13</f>
        <v>3.4999999999999996E-2</v>
      </c>
    </row>
    <row r="9" spans="1:15">
      <c r="A9" s="1" t="s">
        <v>186</v>
      </c>
      <c r="B9" t="s">
        <v>192</v>
      </c>
      <c r="C9" t="s">
        <v>194</v>
      </c>
      <c r="D9" t="s">
        <v>198</v>
      </c>
      <c r="E9" t="s">
        <v>201</v>
      </c>
      <c r="F9" t="s">
        <v>202</v>
      </c>
      <c r="G9" t="s">
        <v>203</v>
      </c>
    </row>
    <row r="10" spans="1:15">
      <c r="A10" s="1" t="s">
        <v>12</v>
      </c>
      <c r="B10" s="16">
        <v>50</v>
      </c>
      <c r="C10" s="16">
        <v>75</v>
      </c>
      <c r="D10" s="16">
        <v>40</v>
      </c>
      <c r="E10" s="16">
        <v>80</v>
      </c>
      <c r="F10" s="16">
        <v>90</v>
      </c>
      <c r="G10" s="16">
        <v>90</v>
      </c>
      <c r="H10" s="17">
        <f t="shared" si="0"/>
        <v>70.833333333333329</v>
      </c>
      <c r="I10" s="20">
        <v>0.05</v>
      </c>
      <c r="J10" s="21">
        <f>I10*J13</f>
        <v>1.7499999999999998E-2</v>
      </c>
    </row>
    <row r="11" spans="1:15">
      <c r="A11" s="1" t="s">
        <v>185</v>
      </c>
      <c r="B11" t="s">
        <v>191</v>
      </c>
      <c r="C11" t="s">
        <v>196</v>
      </c>
      <c r="D11" t="s">
        <v>199</v>
      </c>
      <c r="E11" t="s">
        <v>199</v>
      </c>
      <c r="F11" t="s">
        <v>205</v>
      </c>
      <c r="G11" t="s">
        <v>206</v>
      </c>
    </row>
    <row r="12" spans="1:15">
      <c r="A12" s="1" t="s">
        <v>12</v>
      </c>
      <c r="B12" s="16">
        <v>30</v>
      </c>
      <c r="C12" s="16">
        <v>50</v>
      </c>
      <c r="D12" s="16">
        <v>80</v>
      </c>
      <c r="E12" s="16">
        <v>80</v>
      </c>
      <c r="F12" s="16">
        <v>90</v>
      </c>
      <c r="G12" s="16">
        <v>70</v>
      </c>
      <c r="H12" s="17">
        <f t="shared" si="0"/>
        <v>66.666666666666671</v>
      </c>
      <c r="I12" s="20">
        <v>0.1</v>
      </c>
      <c r="J12" s="21">
        <f>I12*J13</f>
        <v>3.4999999999999996E-2</v>
      </c>
    </row>
    <row r="13" spans="1:15">
      <c r="A13" s="5" t="s">
        <v>153</v>
      </c>
      <c r="B13" s="14">
        <f>SUMPRODUCT(B4:B6,$I4:$I6)</f>
        <v>45</v>
      </c>
      <c r="C13" s="14">
        <f>SUMPRODUCT(C4:C6,$I4:$I6)</f>
        <v>53.75</v>
      </c>
      <c r="D13" s="14">
        <f>SUMPRODUCT(D4:D6,$I4:$I6)</f>
        <v>52.5</v>
      </c>
      <c r="E13" s="14">
        <f>SUMPRODUCT(E4:E6,$I4:$I6)</f>
        <v>62.5</v>
      </c>
      <c r="F13" s="14">
        <f>SUMPRODUCT(F4:F6,$I4:$I6)</f>
        <v>60.75</v>
      </c>
      <c r="G13" s="14">
        <f>SUMPRODUCT(G4:G6,$I4:$I6)</f>
        <v>32.5</v>
      </c>
      <c r="H13" s="14">
        <f>SUMPRODUCT(H4:H6,$I4:$I6)</f>
        <v>51.166666666666671</v>
      </c>
      <c r="J13" s="20">
        <v>0.35</v>
      </c>
    </row>
    <row r="14" spans="1:15">
      <c r="A14" s="1"/>
    </row>
    <row r="15" spans="1:15">
      <c r="A15" s="3" t="s">
        <v>140</v>
      </c>
      <c r="I15" s="21">
        <f>SUM(I17:I31)</f>
        <v>1</v>
      </c>
    </row>
    <row r="16" spans="1:15">
      <c r="A16" t="s">
        <v>176</v>
      </c>
      <c r="B16" t="s">
        <v>51</v>
      </c>
      <c r="C16" t="s">
        <v>193</v>
      </c>
      <c r="D16" t="s">
        <v>183</v>
      </c>
      <c r="E16" t="s">
        <v>182</v>
      </c>
      <c r="F16" t="s">
        <v>52</v>
      </c>
      <c r="G16" t="s">
        <v>53</v>
      </c>
      <c r="K16" t="s">
        <v>21</v>
      </c>
      <c r="M16">
        <v>10</v>
      </c>
    </row>
    <row r="17" spans="1:13">
      <c r="A17" s="1" t="s">
        <v>12</v>
      </c>
      <c r="B17" s="16">
        <v>65</v>
      </c>
      <c r="C17" s="16">
        <v>90</v>
      </c>
      <c r="D17" s="16">
        <v>80</v>
      </c>
      <c r="E17" s="16">
        <v>85</v>
      </c>
      <c r="F17" s="16">
        <v>75</v>
      </c>
      <c r="G17" s="16">
        <v>70</v>
      </c>
      <c r="H17" s="17">
        <f>AVERAGE(B17:G17)</f>
        <v>77.5</v>
      </c>
      <c r="I17" s="20">
        <v>0.3</v>
      </c>
      <c r="J17" s="21">
        <f>I17*J$32</f>
        <v>7.4999999999999997E-2</v>
      </c>
    </row>
    <row r="18" spans="1:13">
      <c r="A18" t="s">
        <v>9</v>
      </c>
      <c r="B18" t="s">
        <v>56</v>
      </c>
      <c r="C18" t="s">
        <v>57</v>
      </c>
      <c r="D18" t="s">
        <v>54</v>
      </c>
      <c r="E18" t="s">
        <v>55</v>
      </c>
      <c r="F18" t="s">
        <v>210</v>
      </c>
      <c r="G18" t="s">
        <v>58</v>
      </c>
      <c r="K18" t="s">
        <v>155</v>
      </c>
      <c r="M18">
        <v>10</v>
      </c>
    </row>
    <row r="19" spans="1:13">
      <c r="A19" s="1" t="s">
        <v>12</v>
      </c>
      <c r="B19" s="16">
        <v>40</v>
      </c>
      <c r="C19" s="16">
        <v>70</v>
      </c>
      <c r="D19" s="16">
        <v>30</v>
      </c>
      <c r="E19" s="16">
        <v>30</v>
      </c>
      <c r="F19" s="16">
        <v>80</v>
      </c>
      <c r="G19" s="16">
        <v>90</v>
      </c>
      <c r="H19" s="17">
        <f>AVERAGE(B19:G19)</f>
        <v>56.666666666666664</v>
      </c>
      <c r="I19" s="20">
        <v>0.2</v>
      </c>
      <c r="J19" s="21">
        <f t="shared" ref="J19:J31" si="1">I19*J$32</f>
        <v>0.05</v>
      </c>
    </row>
    <row r="20" spans="1:13">
      <c r="A20" t="s">
        <v>177</v>
      </c>
      <c r="B20" t="s">
        <v>59</v>
      </c>
      <c r="C20" t="s">
        <v>60</v>
      </c>
      <c r="D20" t="s">
        <v>213</v>
      </c>
      <c r="E20" t="s">
        <v>212</v>
      </c>
      <c r="F20" t="s">
        <v>211</v>
      </c>
      <c r="G20" t="s">
        <v>61</v>
      </c>
      <c r="K20" t="s">
        <v>62</v>
      </c>
      <c r="M20">
        <v>10</v>
      </c>
    </row>
    <row r="21" spans="1:13">
      <c r="A21" s="1" t="s">
        <v>12</v>
      </c>
      <c r="B21" s="16">
        <v>50</v>
      </c>
      <c r="C21" s="16">
        <v>70</v>
      </c>
      <c r="D21" s="16">
        <v>60</v>
      </c>
      <c r="E21" s="16">
        <v>60</v>
      </c>
      <c r="F21" s="16">
        <v>75</v>
      </c>
      <c r="G21" s="16">
        <v>80</v>
      </c>
      <c r="H21" s="17">
        <f>AVERAGE(B21:G21)</f>
        <v>65.833333333333329</v>
      </c>
      <c r="I21" s="20">
        <v>0.25</v>
      </c>
      <c r="J21" s="21">
        <f t="shared" si="1"/>
        <v>6.25E-2</v>
      </c>
    </row>
    <row r="22" spans="1:13">
      <c r="A22" t="s">
        <v>10</v>
      </c>
      <c r="B22" t="s">
        <v>64</v>
      </c>
      <c r="C22" t="s">
        <v>63</v>
      </c>
      <c r="D22" t="s">
        <v>65</v>
      </c>
      <c r="E22" t="s">
        <v>65</v>
      </c>
      <c r="F22" t="s">
        <v>214</v>
      </c>
      <c r="G22" t="s">
        <v>209</v>
      </c>
      <c r="K22" t="s">
        <v>156</v>
      </c>
      <c r="M22">
        <v>5</v>
      </c>
    </row>
    <row r="23" spans="1:13">
      <c r="A23" s="1" t="s">
        <v>12</v>
      </c>
      <c r="B23" s="16">
        <v>30</v>
      </c>
      <c r="C23" s="16">
        <v>80</v>
      </c>
      <c r="D23" s="16">
        <v>75</v>
      </c>
      <c r="E23" s="16">
        <v>75</v>
      </c>
      <c r="F23" s="16">
        <v>50</v>
      </c>
      <c r="G23" s="16">
        <v>60</v>
      </c>
      <c r="H23" s="17">
        <f>AVERAGE(B23:G23)</f>
        <v>61.666666666666664</v>
      </c>
      <c r="I23" s="20">
        <v>0.05</v>
      </c>
      <c r="J23" s="21">
        <f t="shared" si="1"/>
        <v>1.2500000000000001E-2</v>
      </c>
    </row>
    <row r="24" spans="1:13">
      <c r="A24" t="s">
        <v>13</v>
      </c>
      <c r="B24" t="s">
        <v>109</v>
      </c>
      <c r="C24" t="s">
        <v>110</v>
      </c>
      <c r="D24" t="s">
        <v>111</v>
      </c>
      <c r="E24" t="s">
        <v>112</v>
      </c>
      <c r="F24" t="s">
        <v>107</v>
      </c>
      <c r="G24" t="s">
        <v>108</v>
      </c>
      <c r="K24" t="s">
        <v>157</v>
      </c>
    </row>
    <row r="25" spans="1:13">
      <c r="A25" s="1" t="s">
        <v>12</v>
      </c>
      <c r="B25" s="16">
        <v>20</v>
      </c>
      <c r="C25" s="16">
        <v>100</v>
      </c>
      <c r="D25" s="16">
        <v>50</v>
      </c>
      <c r="E25" s="16">
        <v>70</v>
      </c>
      <c r="F25" s="16">
        <v>90</v>
      </c>
      <c r="G25" s="16">
        <v>0</v>
      </c>
      <c r="H25" s="17">
        <f>AVERAGE(B25:G25)</f>
        <v>55</v>
      </c>
      <c r="I25" s="20">
        <v>0.05</v>
      </c>
      <c r="J25" s="21">
        <f t="shared" si="1"/>
        <v>1.2500000000000001E-2</v>
      </c>
    </row>
    <row r="26" spans="1:13">
      <c r="A26" t="s">
        <v>36</v>
      </c>
      <c r="B26" t="s">
        <v>17</v>
      </c>
      <c r="C26" t="s">
        <v>16</v>
      </c>
      <c r="D26" t="s">
        <v>17</v>
      </c>
      <c r="E26" t="s">
        <v>17</v>
      </c>
      <c r="F26" t="s">
        <v>16</v>
      </c>
      <c r="G26" t="s">
        <v>17</v>
      </c>
      <c r="K26" t="s">
        <v>158</v>
      </c>
    </row>
    <row r="27" spans="1:13">
      <c r="A27" s="1" t="s">
        <v>12</v>
      </c>
      <c r="B27" s="16">
        <v>0</v>
      </c>
      <c r="C27" s="16">
        <v>100</v>
      </c>
      <c r="D27" s="16">
        <v>0</v>
      </c>
      <c r="E27" s="16">
        <v>0</v>
      </c>
      <c r="F27" s="16">
        <v>0</v>
      </c>
      <c r="G27" s="16">
        <v>0</v>
      </c>
      <c r="H27" s="17">
        <f>AVERAGE(B27:G27)</f>
        <v>16.666666666666668</v>
      </c>
      <c r="I27" s="20">
        <v>0.02</v>
      </c>
      <c r="J27" s="21">
        <f t="shared" si="1"/>
        <v>5.0000000000000001E-3</v>
      </c>
    </row>
    <row r="28" spans="1:13">
      <c r="A28" t="s">
        <v>125</v>
      </c>
      <c r="B28" t="s">
        <v>126</v>
      </c>
      <c r="C28" t="s">
        <v>127</v>
      </c>
      <c r="D28" t="s">
        <v>128</v>
      </c>
      <c r="E28" t="s">
        <v>128</v>
      </c>
      <c r="F28" t="s">
        <v>129</v>
      </c>
      <c r="G28" t="s">
        <v>130</v>
      </c>
      <c r="K28" t="s">
        <v>160</v>
      </c>
    </row>
    <row r="29" spans="1:13">
      <c r="A29" t="s">
        <v>12</v>
      </c>
      <c r="B29" s="16">
        <v>80</v>
      </c>
      <c r="C29" s="16">
        <v>100</v>
      </c>
      <c r="D29" s="16">
        <v>65</v>
      </c>
      <c r="E29" s="16">
        <v>65</v>
      </c>
      <c r="F29" s="16">
        <v>90</v>
      </c>
      <c r="G29" s="16">
        <v>40</v>
      </c>
      <c r="H29" s="17">
        <f>AVERAGE(B29:G29)</f>
        <v>73.333333333333329</v>
      </c>
      <c r="I29" s="20">
        <v>0.08</v>
      </c>
      <c r="J29" s="21">
        <f t="shared" si="1"/>
        <v>0.02</v>
      </c>
    </row>
    <row r="30" spans="1:13">
      <c r="A30" t="s">
        <v>132</v>
      </c>
      <c r="B30" t="s">
        <v>134</v>
      </c>
      <c r="C30" t="s">
        <v>135</v>
      </c>
      <c r="D30" t="s">
        <v>133</v>
      </c>
      <c r="E30" t="s">
        <v>133</v>
      </c>
      <c r="F30" t="s">
        <v>136</v>
      </c>
      <c r="G30" t="s">
        <v>137</v>
      </c>
      <c r="K30" t="s">
        <v>161</v>
      </c>
    </row>
    <row r="31" spans="1:13">
      <c r="A31" t="s">
        <v>12</v>
      </c>
      <c r="B31" s="16">
        <v>20</v>
      </c>
      <c r="C31" s="16">
        <v>30</v>
      </c>
      <c r="D31" s="16">
        <v>80</v>
      </c>
      <c r="E31" s="16">
        <v>80</v>
      </c>
      <c r="F31" s="16">
        <v>70</v>
      </c>
      <c r="G31" s="16">
        <v>100</v>
      </c>
      <c r="H31" s="17">
        <f>AVERAGE(B31:G31)</f>
        <v>63.333333333333336</v>
      </c>
      <c r="I31" s="20">
        <v>0.05</v>
      </c>
      <c r="J31" s="21">
        <f t="shared" si="1"/>
        <v>1.2500000000000001E-2</v>
      </c>
    </row>
    <row r="32" spans="1:13">
      <c r="A32" s="6" t="s">
        <v>154</v>
      </c>
      <c r="B32" s="14">
        <f>SUMPRODUCT(B17:B31,$I17:$I31)</f>
        <v>49.9</v>
      </c>
      <c r="C32" s="14">
        <f>SUMPRODUCT(C17:C31,$I17:$I31)</f>
        <v>79</v>
      </c>
      <c r="D32" s="14">
        <f>SUMPRODUCT(D17:D31,$I17:$I31)</f>
        <v>60.45</v>
      </c>
      <c r="E32" s="14">
        <f>SUMPRODUCT(E17:E31,$I17:$I31)</f>
        <v>62.95</v>
      </c>
      <c r="F32" s="14">
        <f>SUMPRODUCT(F17:F31,$I17:$I31)</f>
        <v>74.95</v>
      </c>
      <c r="G32" s="14">
        <f>SUMPRODUCT(G17:G31,$I17:$I31)</f>
        <v>70.2</v>
      </c>
      <c r="H32" s="14">
        <f>SUMPRODUCT(H17:H31,$I17:$I31)</f>
        <v>66.241666666666674</v>
      </c>
      <c r="J32" s="20">
        <v>0.25</v>
      </c>
    </row>
    <row r="34" spans="1:11">
      <c r="A34" s="3" t="s">
        <v>142</v>
      </c>
      <c r="I34" s="21">
        <f>SUM(I41,I49,I56,I58,I60,I62,I65)</f>
        <v>1</v>
      </c>
    </row>
    <row r="35" spans="1:11">
      <c r="A35" t="s">
        <v>83</v>
      </c>
      <c r="B35" t="s">
        <v>86</v>
      </c>
      <c r="C35" t="s">
        <v>66</v>
      </c>
      <c r="D35" t="s">
        <v>69</v>
      </c>
      <c r="E35" t="s">
        <v>69</v>
      </c>
      <c r="F35" t="s">
        <v>74</v>
      </c>
      <c r="G35" t="s">
        <v>77</v>
      </c>
      <c r="K35" t="s">
        <v>80</v>
      </c>
    </row>
    <row r="36" spans="1:11">
      <c r="A36" s="1" t="s">
        <v>12</v>
      </c>
      <c r="B36" s="16">
        <v>75</v>
      </c>
      <c r="C36" s="16">
        <v>25</v>
      </c>
      <c r="D36" s="16">
        <v>75</v>
      </c>
      <c r="E36" s="16">
        <v>75</v>
      </c>
      <c r="F36" s="16">
        <v>70</v>
      </c>
      <c r="G36" s="16">
        <v>75</v>
      </c>
      <c r="H36" s="17">
        <f>AVERAGE(B36:G36)</f>
        <v>65.833333333333329</v>
      </c>
      <c r="I36" s="21">
        <f>1/3</f>
        <v>0.33333333333333331</v>
      </c>
    </row>
    <row r="37" spans="1:11">
      <c r="A37" s="1" t="s">
        <v>84</v>
      </c>
      <c r="B37" t="s">
        <v>87</v>
      </c>
      <c r="C37" t="s">
        <v>67</v>
      </c>
      <c r="D37" t="s">
        <v>70</v>
      </c>
      <c r="E37" t="s">
        <v>73</v>
      </c>
      <c r="F37" t="s">
        <v>75</v>
      </c>
      <c r="G37" t="s">
        <v>78</v>
      </c>
      <c r="K37" t="s">
        <v>82</v>
      </c>
    </row>
    <row r="38" spans="1:11">
      <c r="A38" s="1" t="s">
        <v>12</v>
      </c>
      <c r="B38" s="16">
        <v>50</v>
      </c>
      <c r="C38" s="16">
        <v>50</v>
      </c>
      <c r="D38" s="16">
        <v>60</v>
      </c>
      <c r="E38" s="16">
        <v>60</v>
      </c>
      <c r="F38" s="16">
        <v>50</v>
      </c>
      <c r="G38" s="16">
        <v>50</v>
      </c>
      <c r="H38" s="17">
        <f>AVERAGE(B38:G38)</f>
        <v>53.333333333333336</v>
      </c>
      <c r="I38" s="21">
        <f>1/3</f>
        <v>0.33333333333333331</v>
      </c>
    </row>
    <row r="39" spans="1:11">
      <c r="A39" t="s">
        <v>85</v>
      </c>
      <c r="B39" t="s">
        <v>88</v>
      </c>
      <c r="C39" t="s">
        <v>68</v>
      </c>
      <c r="D39" t="s">
        <v>71</v>
      </c>
      <c r="E39" t="s">
        <v>72</v>
      </c>
      <c r="F39" t="s">
        <v>76</v>
      </c>
      <c r="G39" t="s">
        <v>79</v>
      </c>
      <c r="K39" t="s">
        <v>81</v>
      </c>
    </row>
    <row r="40" spans="1:11">
      <c r="A40" s="1" t="s">
        <v>12</v>
      </c>
      <c r="B40" s="16">
        <v>30</v>
      </c>
      <c r="C40" s="16">
        <v>80</v>
      </c>
      <c r="D40" s="16">
        <v>80</v>
      </c>
      <c r="E40" s="16">
        <v>80</v>
      </c>
      <c r="F40" s="16">
        <v>65</v>
      </c>
      <c r="G40" s="16">
        <v>80</v>
      </c>
      <c r="H40" s="17">
        <f>AVERAGE(B40:G40)</f>
        <v>69.166666666666671</v>
      </c>
      <c r="I40" s="21">
        <f>1/3</f>
        <v>0.33333333333333331</v>
      </c>
    </row>
    <row r="41" spans="1:11">
      <c r="A41" s="3" t="s">
        <v>169</v>
      </c>
      <c r="B41" s="14">
        <f>SUMPRODUCT(B36:B40,$I36:$I40)</f>
        <v>51.666666666666664</v>
      </c>
      <c r="C41" s="14">
        <f>SUMPRODUCT(C36:C40,$I36:$I40)</f>
        <v>51.666666666666657</v>
      </c>
      <c r="D41" s="14">
        <f>SUMPRODUCT(D36:D40,$I36:$I40)</f>
        <v>71.666666666666657</v>
      </c>
      <c r="E41" s="14">
        <f>SUMPRODUCT(E36:E40,$I36:$I40)</f>
        <v>71.666666666666657</v>
      </c>
      <c r="F41" s="14">
        <f>SUMPRODUCT(F36:F40,$I36:$I40)</f>
        <v>61.666666666666664</v>
      </c>
      <c r="G41" s="14">
        <f>SUMPRODUCT(G36:G40,$I36:$I40)</f>
        <v>68.333333333333329</v>
      </c>
      <c r="H41" s="14">
        <f>SUMPRODUCT(H36:H40,$I36:$I40)</f>
        <v>62.777777777777779</v>
      </c>
      <c r="I41" s="20">
        <v>0.25</v>
      </c>
      <c r="J41" s="21">
        <f>I41*J66</f>
        <v>2.5000000000000001E-2</v>
      </c>
    </row>
    <row r="42" spans="1:11">
      <c r="A42" s="1"/>
    </row>
    <row r="43" spans="1:11">
      <c r="A43" t="s">
        <v>89</v>
      </c>
      <c r="B43" t="s">
        <v>99</v>
      </c>
      <c r="C43" t="s">
        <v>104</v>
      </c>
      <c r="D43" t="s">
        <v>95</v>
      </c>
      <c r="E43" t="s">
        <v>100</v>
      </c>
      <c r="F43" t="s">
        <v>103</v>
      </c>
      <c r="G43" t="s">
        <v>106</v>
      </c>
    </row>
    <row r="44" spans="1:11">
      <c r="A44" s="1" t="s">
        <v>12</v>
      </c>
      <c r="B44" s="16">
        <v>55</v>
      </c>
      <c r="C44" s="16">
        <v>30</v>
      </c>
      <c r="D44" s="16">
        <v>65</v>
      </c>
      <c r="E44" s="16">
        <v>65</v>
      </c>
      <c r="F44" s="16">
        <v>0</v>
      </c>
      <c r="G44" s="16">
        <v>5</v>
      </c>
      <c r="H44" s="17">
        <f>AVERAGE(B44:G44)</f>
        <v>36.666666666666664</v>
      </c>
      <c r="I44" s="21">
        <f>1/3</f>
        <v>0.33333333333333331</v>
      </c>
    </row>
    <row r="45" spans="1:11">
      <c r="A45" t="s">
        <v>90</v>
      </c>
      <c r="B45" t="s">
        <v>92</v>
      </c>
      <c r="C45" t="s">
        <v>93</v>
      </c>
      <c r="D45" t="s">
        <v>96</v>
      </c>
      <c r="E45" t="s">
        <v>101</v>
      </c>
      <c r="F45" t="s">
        <v>103</v>
      </c>
      <c r="G45" t="s">
        <v>220</v>
      </c>
    </row>
    <row r="46" spans="1:11">
      <c r="A46" s="1" t="s">
        <v>12</v>
      </c>
      <c r="B46" s="16">
        <v>40</v>
      </c>
      <c r="C46" s="16">
        <v>70</v>
      </c>
      <c r="D46" s="16">
        <v>80</v>
      </c>
      <c r="E46" s="16">
        <v>95</v>
      </c>
      <c r="F46" s="16">
        <v>0</v>
      </c>
      <c r="G46" s="16">
        <v>60</v>
      </c>
      <c r="H46" s="17">
        <f>AVERAGE(B46:G46)</f>
        <v>57.5</v>
      </c>
      <c r="I46" s="21">
        <f>1/3</f>
        <v>0.33333333333333331</v>
      </c>
    </row>
    <row r="47" spans="1:11">
      <c r="A47" t="s">
        <v>91</v>
      </c>
      <c r="B47" t="s">
        <v>98</v>
      </c>
      <c r="C47" t="s">
        <v>94</v>
      </c>
      <c r="D47" t="s">
        <v>97</v>
      </c>
      <c r="E47" t="s">
        <v>102</v>
      </c>
      <c r="F47" t="s">
        <v>103</v>
      </c>
      <c r="G47" t="s">
        <v>105</v>
      </c>
    </row>
    <row r="48" spans="1:11">
      <c r="A48" s="1" t="s">
        <v>12</v>
      </c>
      <c r="B48" s="16">
        <v>50</v>
      </c>
      <c r="C48" s="16">
        <v>80</v>
      </c>
      <c r="D48" s="16">
        <v>70</v>
      </c>
      <c r="E48" s="16">
        <v>85</v>
      </c>
      <c r="F48" s="16">
        <v>0</v>
      </c>
      <c r="G48" s="16">
        <v>10</v>
      </c>
      <c r="H48" s="17">
        <f>AVERAGE(B48:G48)</f>
        <v>49.166666666666664</v>
      </c>
      <c r="I48" s="21">
        <f>1/3</f>
        <v>0.33333333333333331</v>
      </c>
    </row>
    <row r="49" spans="1:10">
      <c r="A49" s="4" t="s">
        <v>170</v>
      </c>
      <c r="B49" s="14">
        <f>SUMPRODUCT(B44:B48,$I44:$I48)</f>
        <v>48.333333333333329</v>
      </c>
      <c r="C49" s="14">
        <f>SUMPRODUCT(C44:C48,$I44:$I48)</f>
        <v>59.999999999999993</v>
      </c>
      <c r="D49" s="14">
        <f>SUMPRODUCT(D44:D48,$I44:$I48)</f>
        <v>71.666666666666657</v>
      </c>
      <c r="E49" s="14">
        <f>SUMPRODUCT(E44:E48,$I44:$I48)</f>
        <v>81.666666666666657</v>
      </c>
      <c r="F49" s="14">
        <f>SUMPRODUCT(F44:F48,$I44:$I48)</f>
        <v>0</v>
      </c>
      <c r="G49" s="14">
        <f>SUMPRODUCT(G44:G48,$I44:$I48)</f>
        <v>25</v>
      </c>
      <c r="H49" s="14">
        <f>SUMPRODUCT(H44:H48,$I44:$I48)</f>
        <v>47.777777777777771</v>
      </c>
      <c r="I49" s="20">
        <v>0.25</v>
      </c>
      <c r="J49" s="21">
        <f>I49*J66</f>
        <v>2.5000000000000001E-2</v>
      </c>
    </row>
    <row r="50" spans="1:10">
      <c r="A50" s="4"/>
      <c r="B50" s="8"/>
      <c r="C50" s="8"/>
      <c r="D50" s="8"/>
      <c r="E50" s="8"/>
      <c r="F50" s="8"/>
      <c r="G50" s="8"/>
      <c r="H50" s="8"/>
    </row>
    <row r="51" spans="1:10">
      <c r="A51" s="3" t="s">
        <v>150</v>
      </c>
      <c r="B51" s="14">
        <f>AVERAGE(B36,B44)</f>
        <v>65</v>
      </c>
      <c r="C51" s="14">
        <f t="shared" ref="C51:H51" si="2">AVERAGE(C36,C44)</f>
        <v>27.5</v>
      </c>
      <c r="D51" s="14">
        <f t="shared" si="2"/>
        <v>70</v>
      </c>
      <c r="E51" s="14">
        <f t="shared" si="2"/>
        <v>70</v>
      </c>
      <c r="F51" s="14">
        <f t="shared" si="2"/>
        <v>35</v>
      </c>
      <c r="G51" s="14">
        <f t="shared" si="2"/>
        <v>40</v>
      </c>
      <c r="H51" s="14">
        <f t="shared" si="2"/>
        <v>51.25</v>
      </c>
    </row>
    <row r="52" spans="1:10">
      <c r="A52" s="3" t="s">
        <v>151</v>
      </c>
      <c r="B52" s="15">
        <f>AVERAGE(B38,B46)</f>
        <v>45</v>
      </c>
      <c r="C52" s="15">
        <f t="shared" ref="C52:H52" si="3">AVERAGE(C38,C46)</f>
        <v>60</v>
      </c>
      <c r="D52" s="15">
        <f t="shared" si="3"/>
        <v>70</v>
      </c>
      <c r="E52" s="15">
        <f t="shared" si="3"/>
        <v>77.5</v>
      </c>
      <c r="F52" s="15">
        <f t="shared" si="3"/>
        <v>25</v>
      </c>
      <c r="G52" s="15">
        <f t="shared" si="3"/>
        <v>55</v>
      </c>
      <c r="H52" s="15">
        <f t="shared" si="3"/>
        <v>55.416666666666671</v>
      </c>
    </row>
    <row r="53" spans="1:10">
      <c r="A53" s="3" t="s">
        <v>152</v>
      </c>
      <c r="B53" s="14">
        <f>AVERAGE(B40,B49)</f>
        <v>39.166666666666664</v>
      </c>
      <c r="C53" s="14">
        <f t="shared" ref="C53:H53" si="4">AVERAGE(C40,C49)</f>
        <v>70</v>
      </c>
      <c r="D53" s="14">
        <f t="shared" si="4"/>
        <v>75.833333333333329</v>
      </c>
      <c r="E53" s="14">
        <f t="shared" si="4"/>
        <v>80.833333333333329</v>
      </c>
      <c r="F53" s="14">
        <f t="shared" si="4"/>
        <v>32.5</v>
      </c>
      <c r="G53" s="14">
        <f t="shared" si="4"/>
        <v>52.5</v>
      </c>
      <c r="H53" s="14">
        <f t="shared" si="4"/>
        <v>58.472222222222221</v>
      </c>
    </row>
    <row r="54" spans="1:10">
      <c r="A54" s="1"/>
    </row>
    <row r="55" spans="1:10">
      <c r="A55" t="s">
        <v>22</v>
      </c>
      <c r="B55" t="s">
        <v>113</v>
      </c>
      <c r="C55" t="s">
        <v>119</v>
      </c>
      <c r="D55" t="s">
        <v>115</v>
      </c>
      <c r="E55" t="s">
        <v>116</v>
      </c>
      <c r="F55" t="s">
        <v>117</v>
      </c>
      <c r="G55" t="s">
        <v>118</v>
      </c>
    </row>
    <row r="56" spans="1:10">
      <c r="A56" s="1" t="s">
        <v>12</v>
      </c>
      <c r="B56" s="16">
        <v>60</v>
      </c>
      <c r="C56" s="16">
        <v>50</v>
      </c>
      <c r="D56" s="16">
        <v>75</v>
      </c>
      <c r="E56" s="16">
        <v>95</v>
      </c>
      <c r="F56" s="16">
        <v>60</v>
      </c>
      <c r="G56" s="16">
        <v>70</v>
      </c>
      <c r="H56" s="17">
        <f>AVERAGE(B56:G56)</f>
        <v>68.333333333333329</v>
      </c>
      <c r="I56" s="20">
        <v>0.2</v>
      </c>
      <c r="J56" s="21">
        <f>I56*J66</f>
        <v>2.0000000000000004E-2</v>
      </c>
    </row>
    <row r="57" spans="1:10">
      <c r="A57" t="s">
        <v>23</v>
      </c>
      <c r="B57" t="s">
        <v>16</v>
      </c>
      <c r="C57" t="s">
        <v>16</v>
      </c>
      <c r="D57" t="s">
        <v>16</v>
      </c>
      <c r="E57" t="s">
        <v>16</v>
      </c>
      <c r="F57" t="s">
        <v>16</v>
      </c>
      <c r="G57" t="s">
        <v>16</v>
      </c>
    </row>
    <row r="58" spans="1:10">
      <c r="A58" s="1" t="s">
        <v>12</v>
      </c>
      <c r="B58" s="16">
        <v>100</v>
      </c>
      <c r="C58" s="16">
        <v>100</v>
      </c>
      <c r="D58" s="16">
        <v>100</v>
      </c>
      <c r="E58" s="16">
        <v>100</v>
      </c>
      <c r="F58" s="16">
        <v>100</v>
      </c>
      <c r="G58" s="16">
        <v>100</v>
      </c>
      <c r="H58" s="17">
        <f>AVERAGE(B58:G58)</f>
        <v>100</v>
      </c>
      <c r="I58" s="20">
        <v>0.05</v>
      </c>
      <c r="J58" s="21">
        <f>I58*J66</f>
        <v>5.000000000000001E-3</v>
      </c>
    </row>
    <row r="59" spans="1:10">
      <c r="A59" t="s">
        <v>24</v>
      </c>
      <c r="B59" t="s">
        <v>16</v>
      </c>
      <c r="C59" t="s">
        <v>16</v>
      </c>
      <c r="D59" t="s">
        <v>16</v>
      </c>
      <c r="E59" t="s">
        <v>16</v>
      </c>
      <c r="F59" t="s">
        <v>16</v>
      </c>
      <c r="G59" t="s">
        <v>16</v>
      </c>
    </row>
    <row r="60" spans="1:10">
      <c r="A60" s="1" t="s">
        <v>12</v>
      </c>
      <c r="B60" s="16">
        <v>100</v>
      </c>
      <c r="C60" s="16">
        <v>100</v>
      </c>
      <c r="D60" s="16">
        <v>50</v>
      </c>
      <c r="E60" s="16">
        <v>100</v>
      </c>
      <c r="F60" s="16">
        <v>100</v>
      </c>
      <c r="G60" s="16">
        <v>100</v>
      </c>
      <c r="H60" s="17">
        <f>AVERAGE(B60:G60)</f>
        <v>91.666666666666671</v>
      </c>
      <c r="I60" s="20">
        <v>0.15</v>
      </c>
      <c r="J60" s="21">
        <f>I60*J66</f>
        <v>1.4999999999999999E-2</v>
      </c>
    </row>
    <row r="61" spans="1:10">
      <c r="A61" t="s">
        <v>25</v>
      </c>
      <c r="B61" t="s">
        <v>16</v>
      </c>
      <c r="C61" t="s">
        <v>16</v>
      </c>
      <c r="D61" t="s">
        <v>16</v>
      </c>
      <c r="E61" t="s">
        <v>16</v>
      </c>
      <c r="F61" t="s">
        <v>16</v>
      </c>
      <c r="G61" t="s">
        <v>16</v>
      </c>
    </row>
    <row r="62" spans="1:10">
      <c r="A62" s="1" t="s">
        <v>12</v>
      </c>
      <c r="B62" s="16">
        <v>100</v>
      </c>
      <c r="C62" s="16">
        <v>100</v>
      </c>
      <c r="D62" s="16">
        <v>100</v>
      </c>
      <c r="E62" s="16">
        <v>100</v>
      </c>
      <c r="F62" s="16">
        <v>100</v>
      </c>
      <c r="G62" s="16">
        <v>100</v>
      </c>
      <c r="H62" s="17">
        <f>AVERAGE(B62:G62)</f>
        <v>100</v>
      </c>
      <c r="I62" s="20">
        <v>0.05</v>
      </c>
      <c r="J62" s="21">
        <f>I62*J66</f>
        <v>5.000000000000001E-3</v>
      </c>
    </row>
    <row r="63" spans="1:10">
      <c r="A63" s="1" t="s">
        <v>218</v>
      </c>
      <c r="B63" s="27">
        <v>2.7</v>
      </c>
      <c r="C63" s="27">
        <v>1.68</v>
      </c>
      <c r="D63" s="27">
        <v>3.12</v>
      </c>
      <c r="E63" s="27">
        <v>3.12</v>
      </c>
      <c r="F63" s="27">
        <v>1.67</v>
      </c>
      <c r="G63" s="27">
        <v>0.78</v>
      </c>
      <c r="H63"/>
      <c r="I63"/>
      <c r="J63"/>
    </row>
    <row r="64" spans="1:10">
      <c r="A64" s="1" t="s">
        <v>219</v>
      </c>
      <c r="B64" s="21">
        <f>B63/(0.668*1000)</f>
        <v>4.0419161676646708E-3</v>
      </c>
      <c r="C64" s="21">
        <f t="shared" ref="C64:G64" si="5">C63/(0.668*1000)</f>
        <v>2.5149700598802393E-3</v>
      </c>
      <c r="D64" s="21">
        <f t="shared" si="5"/>
        <v>4.6706586826347303E-3</v>
      </c>
      <c r="E64" s="21">
        <f t="shared" si="5"/>
        <v>4.6706586826347303E-3</v>
      </c>
      <c r="F64" s="21">
        <f t="shared" si="5"/>
        <v>2.5000000000000001E-3</v>
      </c>
      <c r="G64" s="21">
        <f t="shared" si="5"/>
        <v>1.1676646706586826E-3</v>
      </c>
      <c r="H64"/>
      <c r="I64"/>
      <c r="J64"/>
    </row>
    <row r="65" spans="1:13">
      <c r="A65" s="1" t="s">
        <v>217</v>
      </c>
      <c r="B65" s="28">
        <f>100-B64</f>
        <v>99.995958083832335</v>
      </c>
      <c r="C65" s="28">
        <f t="shared" ref="C65:G65" si="6">100-C64</f>
        <v>99.997485029940123</v>
      </c>
      <c r="D65" s="28">
        <f t="shared" si="6"/>
        <v>99.995329341317358</v>
      </c>
      <c r="E65" s="28">
        <f t="shared" si="6"/>
        <v>99.995329341317358</v>
      </c>
      <c r="F65" s="28">
        <f t="shared" si="6"/>
        <v>99.997500000000002</v>
      </c>
      <c r="G65" s="28">
        <f t="shared" si="6"/>
        <v>99.99883233532934</v>
      </c>
      <c r="H65" s="17">
        <f>AVERAGE(B65:G65)</f>
        <v>99.996739021956088</v>
      </c>
      <c r="I65" s="20">
        <v>0.05</v>
      </c>
      <c r="J65" s="21">
        <f>I65*J66</f>
        <v>5.000000000000001E-3</v>
      </c>
    </row>
    <row r="66" spans="1:13" s="12" customFormat="1">
      <c r="A66" s="6" t="s">
        <v>171</v>
      </c>
      <c r="B66" s="14">
        <f>SUMPRODUCT(B49:B62,$I49:$I62)+B41*$I41</f>
        <v>61.999999999999993</v>
      </c>
      <c r="C66" s="14">
        <f>SUMPRODUCT(C49:C62,$I49:$I62)+C41*$I41</f>
        <v>62.916666666666664</v>
      </c>
      <c r="D66" s="14">
        <f>SUMPRODUCT(D49:D62,$I49:$I62)+D41*$I41</f>
        <v>68.333333333333329</v>
      </c>
      <c r="E66" s="14">
        <f>SUMPRODUCT(E49:E62,$I49:$I62)+E41*$I41</f>
        <v>82.333333333333314</v>
      </c>
      <c r="F66" s="14">
        <f>SUMPRODUCT(F49:F62,$I49:$I62)+F41*$I41</f>
        <v>52.416666666666664</v>
      </c>
      <c r="G66" s="14">
        <f>SUMPRODUCT(G49:G62,$I49:$I62)+G41*$I41</f>
        <v>62.333333333333329</v>
      </c>
      <c r="H66" s="14">
        <f>SUMPRODUCT(H49:H65,$I49:$I65)+H41*$I41</f>
        <v>70.055392506653362</v>
      </c>
      <c r="I66" s="9"/>
      <c r="J66" s="20">
        <v>0.1</v>
      </c>
    </row>
    <row r="67" spans="1:13">
      <c r="A67" s="1"/>
    </row>
    <row r="68" spans="1:13">
      <c r="A68" s="3" t="s">
        <v>139</v>
      </c>
      <c r="I68" s="21">
        <f>SUM(I70,I72,I74,I76,I78)</f>
        <v>1.0000000000000002</v>
      </c>
    </row>
    <row r="69" spans="1:13">
      <c r="A69" t="s">
        <v>7</v>
      </c>
      <c r="B69" t="s">
        <v>16</v>
      </c>
      <c r="C69" t="s">
        <v>16</v>
      </c>
      <c r="D69" t="s">
        <v>16</v>
      </c>
      <c r="E69" t="s">
        <v>16</v>
      </c>
      <c r="F69" t="s">
        <v>16</v>
      </c>
      <c r="G69" t="s">
        <v>16</v>
      </c>
      <c r="K69" t="s">
        <v>19</v>
      </c>
    </row>
    <row r="70" spans="1:13">
      <c r="A70" t="s">
        <v>12</v>
      </c>
      <c r="B70" s="16">
        <v>100</v>
      </c>
      <c r="C70" s="16">
        <v>100</v>
      </c>
      <c r="D70" s="16">
        <v>100</v>
      </c>
      <c r="E70" s="16">
        <v>100</v>
      </c>
      <c r="F70" s="16">
        <v>100</v>
      </c>
      <c r="G70" s="16">
        <v>100</v>
      </c>
      <c r="H70" s="17">
        <f>AVERAGE(B70:G70)</f>
        <v>100</v>
      </c>
      <c r="I70" s="20">
        <v>0.25</v>
      </c>
      <c r="J70" s="21">
        <f>I70*J79</f>
        <v>2.5000000000000001E-2</v>
      </c>
    </row>
    <row r="71" spans="1:13">
      <c r="A71" t="s">
        <v>8</v>
      </c>
      <c r="B71" t="s">
        <v>38</v>
      </c>
      <c r="C71" t="s">
        <v>18</v>
      </c>
      <c r="D71" t="s">
        <v>18</v>
      </c>
      <c r="E71" t="s">
        <v>18</v>
      </c>
      <c r="F71" t="s">
        <v>37</v>
      </c>
      <c r="G71" t="s">
        <v>18</v>
      </c>
      <c r="M71">
        <v>10</v>
      </c>
    </row>
    <row r="72" spans="1:13">
      <c r="A72" s="1" t="s">
        <v>12</v>
      </c>
      <c r="B72" s="16">
        <v>50</v>
      </c>
      <c r="C72" s="16">
        <v>80</v>
      </c>
      <c r="D72" s="16">
        <v>80</v>
      </c>
      <c r="E72" s="16">
        <v>80</v>
      </c>
      <c r="F72" s="16">
        <v>100</v>
      </c>
      <c r="G72" s="16">
        <v>70</v>
      </c>
      <c r="H72" s="17">
        <f>AVERAGE(B72:G72)</f>
        <v>76.666666666666671</v>
      </c>
      <c r="I72" s="20">
        <v>0.4</v>
      </c>
      <c r="J72" s="21">
        <f>I72*J79</f>
        <v>4.0000000000000008E-2</v>
      </c>
    </row>
    <row r="73" spans="1:13">
      <c r="A73" s="1" t="s">
        <v>44</v>
      </c>
      <c r="B73" t="s">
        <v>190</v>
      </c>
      <c r="C73" t="s">
        <v>42</v>
      </c>
      <c r="D73" t="s">
        <v>41</v>
      </c>
      <c r="E73" t="s">
        <v>41</v>
      </c>
      <c r="F73" t="s">
        <v>40</v>
      </c>
      <c r="G73" t="s">
        <v>43</v>
      </c>
    </row>
    <row r="74" spans="1:13">
      <c r="A74" s="1" t="s">
        <v>12</v>
      </c>
      <c r="B74" s="16">
        <v>80</v>
      </c>
      <c r="C74" s="16">
        <v>90</v>
      </c>
      <c r="D74" s="16">
        <v>80</v>
      </c>
      <c r="E74" s="16">
        <v>80</v>
      </c>
      <c r="F74" s="16">
        <v>60</v>
      </c>
      <c r="G74" s="16">
        <v>85</v>
      </c>
      <c r="H74" s="17">
        <f>AVERAGE(B74:G74)</f>
        <v>79.166666666666671</v>
      </c>
      <c r="I74" s="20">
        <v>0.2</v>
      </c>
      <c r="J74" s="21">
        <f>I74*J79</f>
        <v>2.0000000000000004E-2</v>
      </c>
    </row>
    <row r="75" spans="1:13">
      <c r="A75" s="1" t="s">
        <v>45</v>
      </c>
      <c r="B75">
        <v>15.4</v>
      </c>
      <c r="C75" t="s">
        <v>46</v>
      </c>
      <c r="D75">
        <v>15.4</v>
      </c>
      <c r="E75">
        <v>15.4</v>
      </c>
      <c r="F75">
        <v>15</v>
      </c>
      <c r="G75">
        <v>9</v>
      </c>
    </row>
    <row r="76" spans="1:13">
      <c r="A76" s="1" t="s">
        <v>12</v>
      </c>
      <c r="B76" s="16">
        <v>100</v>
      </c>
      <c r="C76" s="16">
        <v>80</v>
      </c>
      <c r="D76" s="16">
        <v>100</v>
      </c>
      <c r="E76" s="16">
        <v>100</v>
      </c>
      <c r="F76" s="16">
        <v>100</v>
      </c>
      <c r="G76" s="16">
        <v>70</v>
      </c>
      <c r="H76" s="17">
        <f>AVERAGE(B76:G76)</f>
        <v>91.666666666666671</v>
      </c>
      <c r="I76" s="20">
        <v>0.05</v>
      </c>
      <c r="J76" s="21">
        <f>I76*J79</f>
        <v>5.000000000000001E-3</v>
      </c>
    </row>
    <row r="77" spans="1:13">
      <c r="A77" t="s">
        <v>120</v>
      </c>
      <c r="B77" t="s">
        <v>121</v>
      </c>
      <c r="C77" t="s">
        <v>122</v>
      </c>
      <c r="D77" t="s">
        <v>123</v>
      </c>
      <c r="E77" t="s">
        <v>123</v>
      </c>
      <c r="F77" t="s">
        <v>124</v>
      </c>
      <c r="G77" t="s">
        <v>131</v>
      </c>
      <c r="K77" t="s">
        <v>159</v>
      </c>
    </row>
    <row r="78" spans="1:13">
      <c r="A78" s="1" t="s">
        <v>12</v>
      </c>
      <c r="B78" s="16">
        <v>50</v>
      </c>
      <c r="C78" s="16">
        <v>65</v>
      </c>
      <c r="D78" s="16">
        <v>90</v>
      </c>
      <c r="E78" s="16">
        <v>90</v>
      </c>
      <c r="F78" s="16">
        <v>80</v>
      </c>
      <c r="G78" s="16">
        <v>30</v>
      </c>
      <c r="H78" s="17">
        <f>AVERAGE(B78:G78)</f>
        <v>67.5</v>
      </c>
      <c r="I78" s="20">
        <v>0.1</v>
      </c>
      <c r="J78" s="21">
        <f>I78*J79</f>
        <v>1.0000000000000002E-2</v>
      </c>
    </row>
    <row r="79" spans="1:13" s="6" customFormat="1">
      <c r="A79" s="5" t="s">
        <v>172</v>
      </c>
      <c r="B79" s="15">
        <f>SUMPRODUCT(B70:B76,$I70:$I76)</f>
        <v>66</v>
      </c>
      <c r="C79" s="15">
        <f>SUMPRODUCT(C70:C76,$I70:$I76)</f>
        <v>79</v>
      </c>
      <c r="D79" s="15">
        <f>SUMPRODUCT(D70:D76,$I70:$I76)</f>
        <v>78</v>
      </c>
      <c r="E79" s="15">
        <f>SUMPRODUCT(E70:E76,$I70:$I76)</f>
        <v>78</v>
      </c>
      <c r="F79" s="15">
        <f>SUMPRODUCT(F70:F76,$I70:$I76)</f>
        <v>82</v>
      </c>
      <c r="G79" s="14">
        <f>SUMPRODUCT(G70:G76,$I70:$I76)</f>
        <v>73.5</v>
      </c>
      <c r="H79" s="14">
        <f>SUMPRODUCT(H70:H76,$I70:$I76)</f>
        <v>76.083333333333329</v>
      </c>
      <c r="I79" s="13"/>
      <c r="J79" s="20">
        <v>0.1</v>
      </c>
    </row>
    <row r="81" spans="1:13">
      <c r="A81" s="4" t="s">
        <v>146</v>
      </c>
    </row>
    <row r="82" spans="1:13">
      <c r="A82" s="1" t="s">
        <v>148</v>
      </c>
      <c r="H82" s="7" t="s">
        <v>147</v>
      </c>
    </row>
    <row r="83" spans="1:13">
      <c r="A83" t="s">
        <v>163</v>
      </c>
      <c r="B83" s="16">
        <v>28</v>
      </c>
      <c r="C83" s="16" t="s">
        <v>114</v>
      </c>
      <c r="D83" s="16">
        <v>20</v>
      </c>
      <c r="E83" s="16">
        <v>10</v>
      </c>
      <c r="F83" s="16">
        <v>16</v>
      </c>
      <c r="G83" s="16">
        <v>8</v>
      </c>
      <c r="H83" s="17">
        <f>AVERAGE(B83:G83)</f>
        <v>16.399999999999999</v>
      </c>
      <c r="M83">
        <v>5</v>
      </c>
    </row>
    <row r="84" spans="1:13">
      <c r="A84" s="1" t="s">
        <v>47</v>
      </c>
      <c r="B84" s="16">
        <v>5</v>
      </c>
      <c r="C84" s="16">
        <v>6</v>
      </c>
      <c r="D84" s="16">
        <v>4</v>
      </c>
      <c r="E84" s="16">
        <v>4</v>
      </c>
      <c r="F84" s="16">
        <v>4</v>
      </c>
      <c r="G84" s="16">
        <v>4</v>
      </c>
      <c r="H84" s="17">
        <f t="shared" ref="H84:H90" si="7">AVERAGE(B84:G84)</f>
        <v>4.5</v>
      </c>
    </row>
    <row r="85" spans="1:13">
      <c r="A85" s="1" t="s">
        <v>48</v>
      </c>
      <c r="B85" s="16">
        <v>5</v>
      </c>
      <c r="C85" s="16">
        <v>8</v>
      </c>
      <c r="D85" s="16">
        <v>13</v>
      </c>
      <c r="E85" s="16">
        <v>13</v>
      </c>
      <c r="F85" s="16">
        <v>6</v>
      </c>
      <c r="G85" s="16">
        <v>4</v>
      </c>
      <c r="H85" s="17">
        <f t="shared" si="7"/>
        <v>8.1666666666666661</v>
      </c>
    </row>
    <row r="86" spans="1:13">
      <c r="A86" s="1" t="s">
        <v>50</v>
      </c>
      <c r="B86" s="19">
        <f>B83*B84</f>
        <v>140</v>
      </c>
      <c r="C86" s="19">
        <f>C84*16</f>
        <v>96</v>
      </c>
      <c r="D86" s="19">
        <f>D83*D84</f>
        <v>80</v>
      </c>
      <c r="E86" s="19">
        <f t="shared" ref="E86:G86" si="8">E83*E84</f>
        <v>40</v>
      </c>
      <c r="F86" s="19">
        <f t="shared" si="8"/>
        <v>64</v>
      </c>
      <c r="G86" s="19">
        <f t="shared" si="8"/>
        <v>32</v>
      </c>
      <c r="H86" s="17">
        <f t="shared" si="7"/>
        <v>75.333333333333329</v>
      </c>
    </row>
    <row r="87" spans="1:13">
      <c r="A87" s="1" t="s">
        <v>49</v>
      </c>
      <c r="B87" s="19">
        <f>B83*B85</f>
        <v>140</v>
      </c>
      <c r="C87" s="19">
        <f>16*4+36*4</f>
        <v>208</v>
      </c>
      <c r="D87" s="19">
        <f t="shared" ref="D87:G87" si="9">D83*D85</f>
        <v>260</v>
      </c>
      <c r="E87" s="19">
        <f t="shared" si="9"/>
        <v>130</v>
      </c>
      <c r="F87" s="19">
        <f t="shared" si="9"/>
        <v>96</v>
      </c>
      <c r="G87" s="19">
        <f t="shared" si="9"/>
        <v>32</v>
      </c>
      <c r="H87" s="17">
        <f t="shared" si="7"/>
        <v>144.33333333333334</v>
      </c>
    </row>
    <row r="88" spans="1:13">
      <c r="A88" s="1" t="s">
        <v>165</v>
      </c>
      <c r="B88" s="17">
        <f>100*B86/MAX($B86:$G86)</f>
        <v>100</v>
      </c>
      <c r="C88" s="17">
        <f>100*C86/MAX($B86:$G86)</f>
        <v>68.571428571428569</v>
      </c>
      <c r="D88" s="17">
        <f>100*D86/MAX($B86:$G86)</f>
        <v>57.142857142857146</v>
      </c>
      <c r="E88" s="17">
        <f>100*E86/MAX($B86:$G86)</f>
        <v>28.571428571428573</v>
      </c>
      <c r="F88" s="17">
        <f>100*F86/MAX($B86:$G86)</f>
        <v>45.714285714285715</v>
      </c>
      <c r="G88" s="17">
        <f>100*G86/MAX($B86:$G86)</f>
        <v>22.857142857142858</v>
      </c>
      <c r="H88" s="17">
        <f t="shared" si="7"/>
        <v>53.809523809523803</v>
      </c>
    </row>
    <row r="89" spans="1:13">
      <c r="A89" s="1" t="s">
        <v>164</v>
      </c>
      <c r="B89" s="17">
        <f>100*B87/MAX($B87:$G87)</f>
        <v>53.846153846153847</v>
      </c>
      <c r="C89" s="17">
        <f>100*C87/MAX($B87:$G87)</f>
        <v>80</v>
      </c>
      <c r="D89" s="17">
        <f>100*D87/MAX($B87:$G87)</f>
        <v>100</v>
      </c>
      <c r="E89" s="17">
        <f>100*E87/MAX($B87:$G87)</f>
        <v>50</v>
      </c>
      <c r="F89" s="17">
        <f>100*F87/MAX($B87:$G87)</f>
        <v>36.92307692307692</v>
      </c>
      <c r="G89" s="17">
        <f>100*G87/MAX($B87:$G87)</f>
        <v>12.307692307692308</v>
      </c>
      <c r="H89" s="17">
        <f t="shared" si="7"/>
        <v>55.512820512820504</v>
      </c>
    </row>
    <row r="90" spans="1:13">
      <c r="A90" s="1" t="s">
        <v>173</v>
      </c>
      <c r="B90" s="17">
        <f>2*SUM(B86:B87)</f>
        <v>560</v>
      </c>
      <c r="C90" s="17">
        <f t="shared" ref="C90:G90" si="10">2*SUM(C86:C87)</f>
        <v>608</v>
      </c>
      <c r="D90" s="17">
        <f t="shared" si="10"/>
        <v>680</v>
      </c>
      <c r="E90" s="17">
        <f t="shared" si="10"/>
        <v>340</v>
      </c>
      <c r="F90" s="17">
        <f t="shared" si="10"/>
        <v>320</v>
      </c>
      <c r="G90" s="17">
        <f t="shared" si="10"/>
        <v>128</v>
      </c>
      <c r="H90" s="17">
        <f t="shared" si="7"/>
        <v>439.33333333333331</v>
      </c>
    </row>
    <row r="91" spans="1:13" s="6" customFormat="1">
      <c r="A91" s="5" t="s">
        <v>179</v>
      </c>
      <c r="B91" s="14">
        <f>100*B90/MAX($B90:$G90)</f>
        <v>82.352941176470594</v>
      </c>
      <c r="C91" s="14">
        <f t="shared" ref="C91:H91" si="11">100*C90/MAX($B90:$G90)</f>
        <v>89.411764705882348</v>
      </c>
      <c r="D91" s="14">
        <f t="shared" si="11"/>
        <v>100</v>
      </c>
      <c r="E91" s="14">
        <f t="shared" si="11"/>
        <v>50</v>
      </c>
      <c r="F91" s="14">
        <f t="shared" si="11"/>
        <v>47.058823529411768</v>
      </c>
      <c r="G91" s="14">
        <f t="shared" si="11"/>
        <v>18.823529411764707</v>
      </c>
      <c r="H91" s="14">
        <f t="shared" si="11"/>
        <v>64.607843137254889</v>
      </c>
      <c r="I91" s="13"/>
      <c r="J91" s="20">
        <v>0.1</v>
      </c>
    </row>
    <row r="92" spans="1:13">
      <c r="A92" s="1"/>
    </row>
    <row r="93" spans="1:13">
      <c r="A93" s="1" t="s">
        <v>143</v>
      </c>
      <c r="B93" s="20">
        <v>0.76900000000000002</v>
      </c>
      <c r="C93" s="20">
        <v>0.78280000000000005</v>
      </c>
      <c r="D93" s="20">
        <v>0.77400000000000002</v>
      </c>
      <c r="E93" s="20">
        <v>0.77400000000000002</v>
      </c>
      <c r="F93" s="20">
        <v>0.7359</v>
      </c>
      <c r="G93" s="20">
        <v>0.79810000000000003</v>
      </c>
      <c r="H93" s="18">
        <f t="shared" ref="H93:H100" si="12">AVERAGE(B93:G93)</f>
        <v>0.77229999999999999</v>
      </c>
    </row>
    <row r="94" spans="1:13">
      <c r="A94" s="1" t="s">
        <v>144</v>
      </c>
      <c r="B94" s="20">
        <v>0.73399999999999999</v>
      </c>
      <c r="C94" s="20">
        <v>0.78969999999999996</v>
      </c>
      <c r="D94" s="20">
        <v>0.66349999999999998</v>
      </c>
      <c r="E94" s="20">
        <v>0.66349999999999998</v>
      </c>
      <c r="F94" s="20">
        <v>0.68010000000000004</v>
      </c>
      <c r="G94" s="20">
        <v>0.75390000000000001</v>
      </c>
      <c r="H94" s="18">
        <f t="shared" si="12"/>
        <v>0.71411666666666662</v>
      </c>
    </row>
    <row r="95" spans="1:13">
      <c r="A95" s="1" t="s">
        <v>145</v>
      </c>
      <c r="B95" s="20">
        <v>0.74939999999999996</v>
      </c>
      <c r="C95" s="20">
        <v>0.83789999999999998</v>
      </c>
      <c r="D95" s="20">
        <v>0.77959999999999996</v>
      </c>
      <c r="E95" s="20">
        <v>0.77959999999999996</v>
      </c>
      <c r="F95" s="20">
        <v>0.73399999999999999</v>
      </c>
      <c r="G95" s="20">
        <v>0.83709999999999996</v>
      </c>
      <c r="H95" s="18">
        <f t="shared" si="12"/>
        <v>0.78626666666666656</v>
      </c>
    </row>
    <row r="96" spans="1:13" s="6" customFormat="1">
      <c r="A96" s="5" t="s">
        <v>180</v>
      </c>
      <c r="B96" s="14">
        <f>100*AVERAGE(B93:B95)</f>
        <v>75.08</v>
      </c>
      <c r="C96" s="14">
        <f t="shared" ref="C96:G96" si="13">100*AVERAGE(C93:C95)</f>
        <v>80.346666666666664</v>
      </c>
      <c r="D96" s="14">
        <f t="shared" si="13"/>
        <v>73.903333333333336</v>
      </c>
      <c r="E96" s="14">
        <f t="shared" si="13"/>
        <v>73.903333333333336</v>
      </c>
      <c r="F96" s="14">
        <f t="shared" si="13"/>
        <v>71.666666666666671</v>
      </c>
      <c r="G96" s="14">
        <f t="shared" si="13"/>
        <v>79.63666666666667</v>
      </c>
      <c r="H96" s="14">
        <f>AVERAGE(B96:G96)</f>
        <v>75.75611111111111</v>
      </c>
      <c r="I96" s="13"/>
      <c r="J96" s="20">
        <v>0.1</v>
      </c>
    </row>
    <row r="98" spans="1:15">
      <c r="A98" s="4" t="s">
        <v>174</v>
      </c>
      <c r="B98" s="3" t="s">
        <v>0</v>
      </c>
      <c r="C98" s="3" t="s">
        <v>1</v>
      </c>
      <c r="D98" s="3" t="s">
        <v>2</v>
      </c>
      <c r="E98" s="3" t="s">
        <v>3</v>
      </c>
      <c r="F98" s="3" t="s">
        <v>4</v>
      </c>
      <c r="G98" s="3" t="s">
        <v>5</v>
      </c>
      <c r="H98" s="8" t="s">
        <v>162</v>
      </c>
    </row>
    <row r="99" spans="1:15" s="11" customFormat="1">
      <c r="A99" s="10" t="s">
        <v>153</v>
      </c>
      <c r="B99" s="14">
        <f>B13</f>
        <v>45</v>
      </c>
      <c r="C99" s="14">
        <f>C13</f>
        <v>53.75</v>
      </c>
      <c r="D99" s="14">
        <f>D13</f>
        <v>52.5</v>
      </c>
      <c r="E99" s="14">
        <f>E13</f>
        <v>62.5</v>
      </c>
      <c r="F99" s="14">
        <f>F13</f>
        <v>60.75</v>
      </c>
      <c r="G99" s="14">
        <f>G13</f>
        <v>32.5</v>
      </c>
      <c r="H99" s="17">
        <f>H13</f>
        <v>51.166666666666671</v>
      </c>
      <c r="I99" s="22"/>
      <c r="J99" s="21">
        <f>J13</f>
        <v>0.35</v>
      </c>
      <c r="K99" s="1"/>
      <c r="L99" s="1"/>
      <c r="M99" s="1"/>
      <c r="N99" s="1"/>
      <c r="O99" s="1"/>
    </row>
    <row r="100" spans="1:15" s="11" customFormat="1">
      <c r="A100" s="12" t="s">
        <v>154</v>
      </c>
      <c r="B100" s="14">
        <f>B32</f>
        <v>49.9</v>
      </c>
      <c r="C100" s="14">
        <f t="shared" ref="C100:H100" si="14">C32</f>
        <v>79</v>
      </c>
      <c r="D100" s="14">
        <f t="shared" si="14"/>
        <v>60.45</v>
      </c>
      <c r="E100" s="14">
        <f t="shared" si="14"/>
        <v>62.95</v>
      </c>
      <c r="F100" s="14">
        <f t="shared" si="14"/>
        <v>74.95</v>
      </c>
      <c r="G100" s="14">
        <f t="shared" si="14"/>
        <v>70.2</v>
      </c>
      <c r="H100" s="17">
        <f t="shared" si="14"/>
        <v>66.241666666666674</v>
      </c>
      <c r="I100" s="23"/>
      <c r="J100" s="21">
        <f>J32</f>
        <v>0.25</v>
      </c>
    </row>
    <row r="101" spans="1:15" s="12" customFormat="1">
      <c r="A101" s="12" t="s">
        <v>171</v>
      </c>
      <c r="B101" s="14">
        <f>B66</f>
        <v>61.999999999999993</v>
      </c>
      <c r="C101" s="14">
        <f t="shared" ref="C101:H101" si="15">C66</f>
        <v>62.916666666666664</v>
      </c>
      <c r="D101" s="14">
        <f t="shared" si="15"/>
        <v>68.333333333333329</v>
      </c>
      <c r="E101" s="14">
        <f t="shared" si="15"/>
        <v>82.333333333333314</v>
      </c>
      <c r="F101" s="14">
        <f t="shared" si="15"/>
        <v>52.416666666666664</v>
      </c>
      <c r="G101" s="14">
        <f t="shared" si="15"/>
        <v>62.333333333333329</v>
      </c>
      <c r="H101" s="17">
        <f t="shared" si="15"/>
        <v>70.055392506653362</v>
      </c>
      <c r="I101" s="9"/>
      <c r="J101" s="21">
        <f>J66</f>
        <v>0.1</v>
      </c>
    </row>
    <row r="102" spans="1:15" s="12" customFormat="1">
      <c r="A102" s="10" t="s">
        <v>172</v>
      </c>
      <c r="B102" s="14">
        <f>B79</f>
        <v>66</v>
      </c>
      <c r="C102" s="14">
        <f t="shared" ref="C102:H102" si="16">C79</f>
        <v>79</v>
      </c>
      <c r="D102" s="14">
        <f t="shared" si="16"/>
        <v>78</v>
      </c>
      <c r="E102" s="14">
        <f t="shared" si="16"/>
        <v>78</v>
      </c>
      <c r="F102" s="14">
        <f t="shared" si="16"/>
        <v>82</v>
      </c>
      <c r="G102" s="14">
        <f t="shared" si="16"/>
        <v>73.5</v>
      </c>
      <c r="H102" s="17">
        <f t="shared" si="16"/>
        <v>76.083333333333329</v>
      </c>
      <c r="I102" s="9"/>
      <c r="J102" s="21">
        <f>J79</f>
        <v>0.1</v>
      </c>
    </row>
    <row r="103" spans="1:15" s="12" customFormat="1">
      <c r="A103" s="10" t="s">
        <v>181</v>
      </c>
      <c r="B103" s="14">
        <f>B91</f>
        <v>82.352941176470594</v>
      </c>
      <c r="C103" s="14">
        <f t="shared" ref="C103:H103" si="17">C91</f>
        <v>89.411764705882348</v>
      </c>
      <c r="D103" s="14">
        <f t="shared" si="17"/>
        <v>100</v>
      </c>
      <c r="E103" s="14">
        <f t="shared" si="17"/>
        <v>50</v>
      </c>
      <c r="F103" s="14">
        <f t="shared" si="17"/>
        <v>47.058823529411768</v>
      </c>
      <c r="G103" s="14">
        <f t="shared" si="17"/>
        <v>18.823529411764707</v>
      </c>
      <c r="H103" s="17">
        <f t="shared" si="17"/>
        <v>64.607843137254889</v>
      </c>
      <c r="I103" s="9"/>
      <c r="J103" s="21">
        <f>J91</f>
        <v>0.1</v>
      </c>
    </row>
    <row r="104" spans="1:15" s="12" customFormat="1">
      <c r="A104" s="10" t="s">
        <v>178</v>
      </c>
      <c r="B104" s="14">
        <f>B96</f>
        <v>75.08</v>
      </c>
      <c r="C104" s="14">
        <f t="shared" ref="C104:H104" si="18">C96</f>
        <v>80.346666666666664</v>
      </c>
      <c r="D104" s="14">
        <f t="shared" si="18"/>
        <v>73.903333333333336</v>
      </c>
      <c r="E104" s="14">
        <f t="shared" si="18"/>
        <v>73.903333333333336</v>
      </c>
      <c r="F104" s="14">
        <f t="shared" si="18"/>
        <v>71.666666666666671</v>
      </c>
      <c r="G104" s="14">
        <f t="shared" si="18"/>
        <v>79.63666666666667</v>
      </c>
      <c r="H104" s="17">
        <f t="shared" si="18"/>
        <v>75.75611111111111</v>
      </c>
      <c r="I104" s="9"/>
      <c r="J104" s="21">
        <f>J96</f>
        <v>0.1</v>
      </c>
    </row>
    <row r="106" spans="1:15" s="3" customFormat="1">
      <c r="A106" s="3" t="s">
        <v>175</v>
      </c>
      <c r="B106" s="14">
        <f>SUMPRODUCT(B99:B104,$J99:$J104)</f>
        <v>56.768294117647059</v>
      </c>
      <c r="C106" s="14">
        <f>SUMPRODUCT(C99:C104,$J99:$J104)</f>
        <v>69.730009803921561</v>
      </c>
      <c r="D106" s="14">
        <f>SUMPRODUCT(D99:D104,$J99:$J104)</f>
        <v>65.511166666666668</v>
      </c>
      <c r="E106" s="14">
        <f>SUMPRODUCT(E99:E104,$J99:$J104)</f>
        <v>66.036166666666659</v>
      </c>
      <c r="F106" s="14">
        <f>SUMPRODUCT(F99:F104,$J99:$J104)</f>
        <v>65.314215686274508</v>
      </c>
      <c r="G106" s="14">
        <f>SUMPRODUCT(G99:G103,$J99:$J103)</f>
        <v>44.390686274509804</v>
      </c>
      <c r="H106" s="14">
        <f>SUMPRODUCT(H99:H103,$J99:$J103)</f>
        <v>55.543406897724161</v>
      </c>
      <c r="I106" s="13"/>
      <c r="J106" s="21">
        <f>SUM(J99:J104)</f>
        <v>0.99999999999999989</v>
      </c>
    </row>
  </sheetData>
  <conditionalFormatting sqref="I2">
    <cfRule type="cellIs" dxfId="5" priority="2" operator="lessThan">
      <formula>1</formula>
    </cfRule>
  </conditionalFormatting>
  <conditionalFormatting sqref="J106">
    <cfRule type="cellIs" dxfId="4" priority="1" operator="lessThan">
      <formula>1</formula>
    </cfRule>
  </conditionalFormatting>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C25" sqref="C25:D25"/>
    </sheetView>
  </sheetViews>
  <sheetFormatPr baseColWidth="10" defaultRowHeight="15" x14ac:dyDescent="0"/>
  <cols>
    <col min="1" max="1" width="29.1640625" bestFit="1" customWidth="1"/>
    <col min="2" max="2" width="29.1640625" customWidth="1"/>
    <col min="3" max="3" width="21" style="9" customWidth="1"/>
  </cols>
  <sheetData>
    <row r="1" spans="1:5" s="3" customFormat="1">
      <c r="B1" s="3" t="s">
        <v>184</v>
      </c>
      <c r="C1" s="13" t="s">
        <v>167</v>
      </c>
      <c r="D1" s="3" t="s">
        <v>168</v>
      </c>
    </row>
    <row r="2" spans="1:5">
      <c r="A2" s="1" t="s">
        <v>6</v>
      </c>
      <c r="B2" s="3"/>
      <c r="C2" s="26">
        <v>0.5</v>
      </c>
      <c r="D2" s="21">
        <v>0.15</v>
      </c>
    </row>
    <row r="3" spans="1:5">
      <c r="A3" s="5" t="s">
        <v>179</v>
      </c>
      <c r="B3" s="5"/>
      <c r="C3" s="24"/>
      <c r="D3" s="20">
        <v>0.1</v>
      </c>
      <c r="E3" s="6"/>
    </row>
    <row r="4" spans="1:5">
      <c r="A4" s="5" t="s">
        <v>180</v>
      </c>
      <c r="B4" s="12"/>
      <c r="C4" s="24"/>
      <c r="D4" s="20">
        <v>0.1</v>
      </c>
      <c r="E4" s="12"/>
    </row>
    <row r="5" spans="1:5">
      <c r="A5" s="1" t="s">
        <v>39</v>
      </c>
      <c r="C5" s="20">
        <v>0.25</v>
      </c>
      <c r="D5" s="21">
        <v>7.4999999999999997E-2</v>
      </c>
    </row>
    <row r="6" spans="1:5">
      <c r="A6" s="1" t="s">
        <v>176</v>
      </c>
      <c r="B6" s="1"/>
      <c r="C6" s="20">
        <v>0.3</v>
      </c>
      <c r="D6" s="21">
        <v>0.06</v>
      </c>
    </row>
    <row r="7" spans="1:5">
      <c r="A7" s="1" t="s">
        <v>177</v>
      </c>
      <c r="B7" s="1"/>
      <c r="C7" s="20">
        <v>0.25</v>
      </c>
      <c r="D7" s="21">
        <v>0.05</v>
      </c>
    </row>
    <row r="8" spans="1:5">
      <c r="A8" s="4" t="s">
        <v>169</v>
      </c>
      <c r="B8" s="1"/>
      <c r="C8" s="20">
        <v>0.25</v>
      </c>
      <c r="D8" s="21">
        <v>0.05</v>
      </c>
    </row>
    <row r="9" spans="1:5">
      <c r="A9" s="4" t="s">
        <v>170</v>
      </c>
      <c r="B9" s="1"/>
      <c r="C9" s="20">
        <v>0.25</v>
      </c>
      <c r="D9" s="21">
        <v>0.05</v>
      </c>
    </row>
    <row r="10" spans="1:5">
      <c r="A10" s="1" t="s">
        <v>9</v>
      </c>
      <c r="B10" s="1"/>
      <c r="C10" s="20">
        <v>0.2</v>
      </c>
      <c r="D10" s="21">
        <v>4.0000000000000008E-2</v>
      </c>
    </row>
    <row r="11" spans="1:5">
      <c r="A11" s="1" t="s">
        <v>22</v>
      </c>
      <c r="B11" s="1"/>
      <c r="C11" s="20">
        <v>0.2</v>
      </c>
      <c r="D11" s="21">
        <v>4.0000000000000008E-2</v>
      </c>
    </row>
    <row r="12" spans="1:5">
      <c r="A12" s="1" t="s">
        <v>8</v>
      </c>
      <c r="B12" s="1"/>
      <c r="C12" s="20">
        <v>0.4</v>
      </c>
      <c r="D12" s="21">
        <v>4.0000000000000008E-2</v>
      </c>
    </row>
    <row r="13" spans="1:5">
      <c r="A13" s="1" t="s">
        <v>187</v>
      </c>
      <c r="B13" s="1"/>
      <c r="C13" s="20">
        <v>0.1</v>
      </c>
      <c r="D13" s="21">
        <v>0.03</v>
      </c>
    </row>
    <row r="14" spans="1:5">
      <c r="A14" s="1" t="s">
        <v>185</v>
      </c>
      <c r="C14" s="20">
        <v>0.1</v>
      </c>
      <c r="D14" s="21">
        <v>0.03</v>
      </c>
    </row>
    <row r="15" spans="1:5">
      <c r="A15" s="1" t="s">
        <v>24</v>
      </c>
      <c r="B15" s="1"/>
      <c r="C15" s="20">
        <v>0.15</v>
      </c>
      <c r="D15" s="21">
        <v>0.03</v>
      </c>
    </row>
    <row r="16" spans="1:5">
      <c r="A16" s="1" t="s">
        <v>7</v>
      </c>
      <c r="B16" s="1"/>
      <c r="C16" s="20">
        <v>0.25</v>
      </c>
      <c r="D16" s="21">
        <v>2.5000000000000001E-2</v>
      </c>
    </row>
    <row r="17" spans="1:5">
      <c r="A17" s="1" t="s">
        <v>25</v>
      </c>
      <c r="C17" s="20">
        <v>0.1</v>
      </c>
      <c r="D17" s="21">
        <v>2.0000000000000004E-2</v>
      </c>
    </row>
    <row r="18" spans="1:5">
      <c r="A18" s="1" t="s">
        <v>44</v>
      </c>
      <c r="B18" s="1"/>
      <c r="C18" s="20">
        <v>0.2</v>
      </c>
      <c r="D18" s="21">
        <v>2.0000000000000004E-2</v>
      </c>
    </row>
    <row r="19" spans="1:5">
      <c r="A19" s="1" t="s">
        <v>125</v>
      </c>
      <c r="C19" s="20">
        <v>0.08</v>
      </c>
      <c r="D19" s="21">
        <v>1.6E-2</v>
      </c>
    </row>
    <row r="20" spans="1:5">
      <c r="A20" s="1" t="s">
        <v>186</v>
      </c>
      <c r="B20" s="1"/>
      <c r="C20" s="20">
        <v>0.05</v>
      </c>
      <c r="D20" s="21">
        <v>1.4999999999999999E-2</v>
      </c>
    </row>
    <row r="21" spans="1:5">
      <c r="A21" s="1" t="s">
        <v>10</v>
      </c>
      <c r="B21" s="1"/>
      <c r="C21" s="20">
        <v>0.05</v>
      </c>
      <c r="D21" s="21">
        <v>1.0000000000000002E-2</v>
      </c>
    </row>
    <row r="22" spans="1:5">
      <c r="A22" s="1" t="s">
        <v>13</v>
      </c>
      <c r="C22" s="20">
        <v>0.05</v>
      </c>
      <c r="D22" s="21">
        <v>1.0000000000000002E-2</v>
      </c>
    </row>
    <row r="23" spans="1:5">
      <c r="A23" s="1" t="s">
        <v>132</v>
      </c>
      <c r="C23" s="20">
        <v>0.05</v>
      </c>
      <c r="D23" s="21">
        <v>1.0000000000000002E-2</v>
      </c>
    </row>
    <row r="24" spans="1:5">
      <c r="A24" s="1" t="s">
        <v>23</v>
      </c>
      <c r="B24" s="1"/>
      <c r="C24" s="20">
        <v>0.05</v>
      </c>
      <c r="D24" s="21">
        <v>1.0000000000000002E-2</v>
      </c>
    </row>
    <row r="25" spans="1:5">
      <c r="A25" s="1" t="s">
        <v>216</v>
      </c>
      <c r="B25" s="1"/>
      <c r="C25" s="20">
        <v>0.05</v>
      </c>
      <c r="D25" s="21">
        <v>1.0000000000000002E-2</v>
      </c>
    </row>
    <row r="26" spans="1:5">
      <c r="A26" s="1" t="s">
        <v>120</v>
      </c>
      <c r="B26" s="1"/>
      <c r="C26" s="20">
        <v>0.1</v>
      </c>
      <c r="D26" s="21">
        <v>1.0000000000000002E-2</v>
      </c>
    </row>
    <row r="27" spans="1:5" s="6" customFormat="1">
      <c r="A27" s="1" t="s">
        <v>45</v>
      </c>
      <c r="B27"/>
      <c r="C27" s="25">
        <v>0.05</v>
      </c>
      <c r="D27" s="21">
        <v>5.000000000000001E-3</v>
      </c>
      <c r="E27"/>
    </row>
    <row r="28" spans="1:5" s="12" customFormat="1">
      <c r="A28" s="1" t="s">
        <v>36</v>
      </c>
      <c r="B28"/>
      <c r="C28" s="25">
        <v>0.02</v>
      </c>
      <c r="D28" s="21">
        <v>4.0000000000000001E-3</v>
      </c>
      <c r="E28"/>
    </row>
    <row r="29" spans="1:5" s="12" customFormat="1">
      <c r="A29" s="1"/>
      <c r="B29" s="10"/>
      <c r="C29" s="13"/>
      <c r="D29" s="9"/>
    </row>
    <row r="30" spans="1:5">
      <c r="A30" s="1"/>
    </row>
    <row r="31" spans="1:5">
      <c r="C31" s="13"/>
    </row>
  </sheetData>
  <autoFilter ref="A1:E1">
    <sortState ref="A2:E27">
      <sortCondition descending="1" ref="D1:D27"/>
    </sortState>
  </autoFilter>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6"/>
  <sheetViews>
    <sheetView topLeftCell="A96" workbookViewId="0">
      <selection activeCell="J82" sqref="J82"/>
    </sheetView>
  </sheetViews>
  <sheetFormatPr baseColWidth="10" defaultRowHeight="15" x14ac:dyDescent="0"/>
  <cols>
    <col min="1" max="1" width="29.1640625" bestFit="1" customWidth="1"/>
    <col min="2" max="7" width="14.6640625" customWidth="1"/>
    <col min="8" max="8" width="21" style="7" customWidth="1"/>
    <col min="9" max="10" width="21" style="9" customWidth="1"/>
    <col min="11" max="11" width="173" bestFit="1" customWidth="1"/>
    <col min="12" max="12" width="25.5" customWidth="1"/>
  </cols>
  <sheetData>
    <row r="1" spans="1:15" s="3" customFormat="1">
      <c r="B1" s="3" t="s">
        <v>0</v>
      </c>
      <c r="C1" s="3" t="s">
        <v>1</v>
      </c>
      <c r="D1" s="3" t="s">
        <v>2</v>
      </c>
      <c r="E1" s="3" t="s">
        <v>3</v>
      </c>
      <c r="F1" s="3" t="s">
        <v>4</v>
      </c>
      <c r="G1" s="3" t="s">
        <v>5</v>
      </c>
      <c r="H1" s="8" t="s">
        <v>162</v>
      </c>
      <c r="I1" s="13" t="s">
        <v>167</v>
      </c>
      <c r="J1" s="13" t="s">
        <v>215</v>
      </c>
      <c r="K1" s="3" t="s">
        <v>166</v>
      </c>
      <c r="L1" s="3" t="s">
        <v>149</v>
      </c>
      <c r="M1" s="3" t="s">
        <v>26</v>
      </c>
      <c r="N1" s="3" t="s">
        <v>27</v>
      </c>
      <c r="O1" s="3" t="s">
        <v>29</v>
      </c>
    </row>
    <row r="2" spans="1:15">
      <c r="A2" s="3" t="s">
        <v>141</v>
      </c>
      <c r="B2" t="s">
        <v>11</v>
      </c>
      <c r="C2" t="s">
        <v>195</v>
      </c>
      <c r="D2" t="s">
        <v>11</v>
      </c>
      <c r="E2" t="s">
        <v>14</v>
      </c>
      <c r="F2" t="s">
        <v>11</v>
      </c>
      <c r="G2" t="s">
        <v>15</v>
      </c>
      <c r="I2" s="21">
        <f>SUM(I4:I12)</f>
        <v>1</v>
      </c>
      <c r="J2" s="21">
        <f>SUM(J13,J32,J66,J79,J91,J96)</f>
        <v>0.99999999999999989</v>
      </c>
      <c r="N2" t="s">
        <v>28</v>
      </c>
    </row>
    <row r="3" spans="1:15">
      <c r="A3" t="s">
        <v>6</v>
      </c>
    </row>
    <row r="4" spans="1:15">
      <c r="A4" t="s">
        <v>12</v>
      </c>
      <c r="B4" s="16"/>
      <c r="C4" s="16"/>
      <c r="D4" s="16"/>
      <c r="E4" s="16"/>
      <c r="F4" s="16"/>
      <c r="G4" s="16"/>
      <c r="H4" s="17" t="e">
        <f>AVERAGE(B4:G4)</f>
        <v>#DIV/0!</v>
      </c>
      <c r="I4" s="20">
        <v>0.5</v>
      </c>
      <c r="J4" s="21">
        <f>I4*J13</f>
        <v>0.15</v>
      </c>
      <c r="M4">
        <v>30</v>
      </c>
      <c r="O4">
        <v>10</v>
      </c>
    </row>
    <row r="5" spans="1:15">
      <c r="A5" t="s">
        <v>39</v>
      </c>
      <c r="B5" s="2"/>
      <c r="C5" s="2"/>
      <c r="D5" s="2"/>
      <c r="E5" s="2"/>
      <c r="F5" s="2"/>
      <c r="G5" s="2"/>
      <c r="M5" s="2">
        <v>0.05</v>
      </c>
    </row>
    <row r="6" spans="1:15">
      <c r="A6" s="1" t="s">
        <v>12</v>
      </c>
      <c r="B6" s="16"/>
      <c r="C6" s="16"/>
      <c r="D6" s="16"/>
      <c r="E6" s="16"/>
      <c r="F6" s="16"/>
      <c r="G6" s="16"/>
      <c r="H6" s="17" t="e">
        <f>AVERAGE(B6:G6)</f>
        <v>#DIV/0!</v>
      </c>
      <c r="I6" s="20">
        <v>0.25</v>
      </c>
      <c r="J6" s="21">
        <f>I6*J13</f>
        <v>7.4999999999999997E-2</v>
      </c>
    </row>
    <row r="7" spans="1:15">
      <c r="A7" s="1" t="s">
        <v>187</v>
      </c>
    </row>
    <row r="8" spans="1:15">
      <c r="A8" s="1" t="s">
        <v>12</v>
      </c>
      <c r="B8" s="16"/>
      <c r="C8" s="16"/>
      <c r="D8" s="16"/>
      <c r="E8" s="16"/>
      <c r="F8" s="16"/>
      <c r="G8" s="16"/>
      <c r="H8" s="17" t="e">
        <f t="shared" ref="H8:H12" si="0">AVERAGE(B8:G8)</f>
        <v>#DIV/0!</v>
      </c>
      <c r="I8" s="20">
        <v>0.1</v>
      </c>
      <c r="J8" s="21">
        <f>I8*J13</f>
        <v>0.03</v>
      </c>
    </row>
    <row r="9" spans="1:15">
      <c r="A9" s="1" t="s">
        <v>186</v>
      </c>
    </row>
    <row r="10" spans="1:15">
      <c r="A10" s="1" t="s">
        <v>12</v>
      </c>
      <c r="B10" s="16"/>
      <c r="C10" s="16"/>
      <c r="D10" s="16"/>
      <c r="E10" s="16"/>
      <c r="F10" s="16"/>
      <c r="G10" s="16"/>
      <c r="H10" s="17" t="e">
        <f t="shared" si="0"/>
        <v>#DIV/0!</v>
      </c>
      <c r="I10" s="20">
        <v>0.05</v>
      </c>
      <c r="J10" s="21">
        <f>I10*J13</f>
        <v>1.4999999999999999E-2</v>
      </c>
    </row>
    <row r="11" spans="1:15">
      <c r="A11" s="1" t="s">
        <v>185</v>
      </c>
    </row>
    <row r="12" spans="1:15">
      <c r="A12" s="1" t="s">
        <v>12</v>
      </c>
      <c r="B12" s="16"/>
      <c r="C12" s="16"/>
      <c r="D12" s="16"/>
      <c r="E12" s="16"/>
      <c r="F12" s="16"/>
      <c r="G12" s="16"/>
      <c r="H12" s="17" t="e">
        <f t="shared" si="0"/>
        <v>#DIV/0!</v>
      </c>
      <c r="I12" s="20">
        <v>0.1</v>
      </c>
      <c r="J12" s="21">
        <f>I12*J13</f>
        <v>0.03</v>
      </c>
    </row>
    <row r="13" spans="1:15">
      <c r="A13" s="5" t="s">
        <v>153</v>
      </c>
      <c r="B13" s="14">
        <f>SUMPRODUCT(B4:B6,$I4:$I6)</f>
        <v>0</v>
      </c>
      <c r="C13" s="14">
        <f>SUMPRODUCT(C4:C6,$I4:$I6)</f>
        <v>0</v>
      </c>
      <c r="D13" s="14">
        <f>SUMPRODUCT(D4:D6,$I4:$I6)</f>
        <v>0</v>
      </c>
      <c r="E13" s="14">
        <f>SUMPRODUCT(E4:E6,$I4:$I6)</f>
        <v>0</v>
      </c>
      <c r="F13" s="14">
        <f>SUMPRODUCT(F4:F6,$I4:$I6)</f>
        <v>0</v>
      </c>
      <c r="G13" s="14">
        <f>SUMPRODUCT(G4:G6,$I4:$I6)</f>
        <v>0</v>
      </c>
      <c r="H13" s="14" t="e">
        <f>SUMPRODUCT(H4:H6,$I4:$I6)</f>
        <v>#DIV/0!</v>
      </c>
      <c r="J13" s="20">
        <v>0.3</v>
      </c>
    </row>
    <row r="14" spans="1:15">
      <c r="A14" s="1"/>
    </row>
    <row r="15" spans="1:15">
      <c r="A15" s="3" t="s">
        <v>140</v>
      </c>
      <c r="I15" s="21">
        <f>SUM(I17:I31)</f>
        <v>1</v>
      </c>
    </row>
    <row r="16" spans="1:15">
      <c r="A16" t="s">
        <v>176</v>
      </c>
      <c r="M16">
        <v>10</v>
      </c>
    </row>
    <row r="17" spans="1:13">
      <c r="A17" s="1" t="s">
        <v>12</v>
      </c>
      <c r="B17" s="16"/>
      <c r="C17" s="16"/>
      <c r="D17" s="16"/>
      <c r="E17" s="16"/>
      <c r="F17" s="16"/>
      <c r="G17" s="16"/>
      <c r="H17" s="17" t="e">
        <f>AVERAGE(B17:G17)</f>
        <v>#DIV/0!</v>
      </c>
      <c r="I17" s="20">
        <v>0.3</v>
      </c>
      <c r="J17" s="21">
        <f>I17*J$32</f>
        <v>0.06</v>
      </c>
    </row>
    <row r="18" spans="1:13">
      <c r="A18" t="s">
        <v>9</v>
      </c>
      <c r="M18">
        <v>10</v>
      </c>
    </row>
    <row r="19" spans="1:13">
      <c r="A19" s="1" t="s">
        <v>12</v>
      </c>
      <c r="B19" s="16"/>
      <c r="C19" s="16"/>
      <c r="D19" s="16"/>
      <c r="E19" s="16"/>
      <c r="F19" s="16"/>
      <c r="G19" s="16"/>
      <c r="H19" s="17" t="e">
        <f>AVERAGE(B19:G19)</f>
        <v>#DIV/0!</v>
      </c>
      <c r="I19" s="20">
        <v>0.2</v>
      </c>
      <c r="J19" s="21">
        <f t="shared" ref="J19:J31" si="1">I19*J$32</f>
        <v>4.0000000000000008E-2</v>
      </c>
    </row>
    <row r="20" spans="1:13">
      <c r="A20" t="s">
        <v>177</v>
      </c>
      <c r="M20">
        <v>10</v>
      </c>
    </row>
    <row r="21" spans="1:13">
      <c r="A21" s="1" t="s">
        <v>12</v>
      </c>
      <c r="B21" s="16"/>
      <c r="C21" s="16"/>
      <c r="D21" s="16"/>
      <c r="E21" s="16"/>
      <c r="F21" s="16"/>
      <c r="G21" s="16"/>
      <c r="H21" s="17" t="e">
        <f>AVERAGE(B21:G21)</f>
        <v>#DIV/0!</v>
      </c>
      <c r="I21" s="20">
        <v>0.25</v>
      </c>
      <c r="J21" s="21">
        <f t="shared" si="1"/>
        <v>0.05</v>
      </c>
    </row>
    <row r="22" spans="1:13">
      <c r="A22" t="s">
        <v>10</v>
      </c>
      <c r="M22">
        <v>5</v>
      </c>
    </row>
    <row r="23" spans="1:13">
      <c r="A23" s="1" t="s">
        <v>12</v>
      </c>
      <c r="B23" s="16"/>
      <c r="C23" s="16"/>
      <c r="D23" s="16"/>
      <c r="E23" s="16"/>
      <c r="F23" s="16"/>
      <c r="G23" s="16"/>
      <c r="H23" s="17" t="e">
        <f>AVERAGE(B23:G23)</f>
        <v>#DIV/0!</v>
      </c>
      <c r="I23" s="20">
        <v>0.05</v>
      </c>
      <c r="J23" s="21">
        <f t="shared" si="1"/>
        <v>1.0000000000000002E-2</v>
      </c>
    </row>
    <row r="24" spans="1:13">
      <c r="A24" t="s">
        <v>13</v>
      </c>
    </row>
    <row r="25" spans="1:13">
      <c r="A25" s="1" t="s">
        <v>12</v>
      </c>
      <c r="B25" s="16"/>
      <c r="C25" s="16"/>
      <c r="D25" s="16"/>
      <c r="E25" s="16"/>
      <c r="F25" s="16"/>
      <c r="G25" s="16"/>
      <c r="H25" s="17" t="e">
        <f>AVERAGE(B25:G25)</f>
        <v>#DIV/0!</v>
      </c>
      <c r="I25" s="20">
        <v>0.05</v>
      </c>
      <c r="J25" s="21">
        <f t="shared" si="1"/>
        <v>1.0000000000000002E-2</v>
      </c>
    </row>
    <row r="26" spans="1:13">
      <c r="A26" t="s">
        <v>36</v>
      </c>
    </row>
    <row r="27" spans="1:13">
      <c r="A27" s="1" t="s">
        <v>12</v>
      </c>
      <c r="B27" s="16"/>
      <c r="C27" s="16"/>
      <c r="D27" s="16"/>
      <c r="E27" s="16"/>
      <c r="F27" s="16"/>
      <c r="G27" s="16"/>
      <c r="H27" s="17" t="e">
        <f>AVERAGE(B27:G27)</f>
        <v>#DIV/0!</v>
      </c>
      <c r="I27" s="20">
        <v>0.02</v>
      </c>
      <c r="J27" s="21">
        <f t="shared" si="1"/>
        <v>4.0000000000000001E-3</v>
      </c>
    </row>
    <row r="28" spans="1:13">
      <c r="A28" t="s">
        <v>125</v>
      </c>
    </row>
    <row r="29" spans="1:13">
      <c r="A29" t="s">
        <v>12</v>
      </c>
      <c r="B29" s="16"/>
      <c r="C29" s="16"/>
      <c r="D29" s="16"/>
      <c r="E29" s="16"/>
      <c r="F29" s="16"/>
      <c r="G29" s="16"/>
      <c r="H29" s="17" t="e">
        <f>AVERAGE(B29:G29)</f>
        <v>#DIV/0!</v>
      </c>
      <c r="I29" s="20">
        <v>0.08</v>
      </c>
      <c r="J29" s="21">
        <f t="shared" si="1"/>
        <v>1.6E-2</v>
      </c>
    </row>
    <row r="30" spans="1:13">
      <c r="A30" t="s">
        <v>132</v>
      </c>
    </row>
    <row r="31" spans="1:13">
      <c r="A31" t="s">
        <v>12</v>
      </c>
      <c r="B31" s="16"/>
      <c r="C31" s="16"/>
      <c r="D31" s="16"/>
      <c r="E31" s="16"/>
      <c r="F31" s="16"/>
      <c r="G31" s="16"/>
      <c r="H31" s="17" t="e">
        <f>AVERAGE(B31:G31)</f>
        <v>#DIV/0!</v>
      </c>
      <c r="I31" s="20">
        <v>0.05</v>
      </c>
      <c r="J31" s="21">
        <f t="shared" si="1"/>
        <v>1.0000000000000002E-2</v>
      </c>
    </row>
    <row r="32" spans="1:13">
      <c r="A32" s="6" t="s">
        <v>154</v>
      </c>
      <c r="B32" s="14">
        <f>SUMPRODUCT(B17:B31,$I17:$I31)</f>
        <v>0</v>
      </c>
      <c r="C32" s="14">
        <f>SUMPRODUCT(C17:C31,$I17:$I31)</f>
        <v>0</v>
      </c>
      <c r="D32" s="14">
        <f>SUMPRODUCT(D17:D31,$I17:$I31)</f>
        <v>0</v>
      </c>
      <c r="E32" s="14">
        <f>SUMPRODUCT(E17:E31,$I17:$I31)</f>
        <v>0</v>
      </c>
      <c r="F32" s="14">
        <f>SUMPRODUCT(F17:F31,$I17:$I31)</f>
        <v>0</v>
      </c>
      <c r="G32" s="14">
        <f>SUMPRODUCT(G17:G31,$I17:$I31)</f>
        <v>0</v>
      </c>
      <c r="H32" s="14" t="e">
        <f>SUMPRODUCT(H17:H31,$I17:$I31)</f>
        <v>#DIV/0!</v>
      </c>
      <c r="J32" s="20">
        <v>0.2</v>
      </c>
    </row>
    <row r="34" spans="1:10">
      <c r="A34" s="3" t="s">
        <v>142</v>
      </c>
      <c r="I34" s="21">
        <f>SUM(I41,I49,I56,I58,I60,I62,I65)</f>
        <v>1</v>
      </c>
    </row>
    <row r="35" spans="1:10">
      <c r="A35" t="s">
        <v>83</v>
      </c>
    </row>
    <row r="36" spans="1:10">
      <c r="A36" s="1" t="s">
        <v>12</v>
      </c>
      <c r="B36" s="16"/>
      <c r="C36" s="16"/>
      <c r="D36" s="16"/>
      <c r="E36" s="16"/>
      <c r="F36" s="16"/>
      <c r="G36" s="16"/>
      <c r="H36" s="17" t="e">
        <f>AVERAGE(B36:G36)</f>
        <v>#DIV/0!</v>
      </c>
      <c r="I36" s="21">
        <f>1/3</f>
        <v>0.33333333333333331</v>
      </c>
    </row>
    <row r="37" spans="1:10">
      <c r="A37" s="1" t="s">
        <v>84</v>
      </c>
    </row>
    <row r="38" spans="1:10">
      <c r="A38" s="1" t="s">
        <v>12</v>
      </c>
      <c r="B38" s="16"/>
      <c r="C38" s="16"/>
      <c r="D38" s="16"/>
      <c r="E38" s="16"/>
      <c r="F38" s="16"/>
      <c r="G38" s="16"/>
      <c r="H38" s="17" t="e">
        <f>AVERAGE(B38:G38)</f>
        <v>#DIV/0!</v>
      </c>
      <c r="I38" s="21">
        <f>1/3</f>
        <v>0.33333333333333331</v>
      </c>
    </row>
    <row r="39" spans="1:10">
      <c r="A39" t="s">
        <v>85</v>
      </c>
    </row>
    <row r="40" spans="1:10">
      <c r="A40" s="1" t="s">
        <v>12</v>
      </c>
      <c r="B40" s="16"/>
      <c r="C40" s="16"/>
      <c r="D40" s="16"/>
      <c r="E40" s="16"/>
      <c r="F40" s="16"/>
      <c r="G40" s="16"/>
      <c r="H40" s="17" t="e">
        <f>AVERAGE(B40:G40)</f>
        <v>#DIV/0!</v>
      </c>
      <c r="I40" s="21">
        <f>1/3</f>
        <v>0.33333333333333331</v>
      </c>
    </row>
    <row r="41" spans="1:10">
      <c r="A41" s="3" t="s">
        <v>169</v>
      </c>
      <c r="B41" s="14">
        <f>SUMPRODUCT(B36:B40,$I36:$I40)</f>
        <v>0</v>
      </c>
      <c r="C41" s="14">
        <f>SUMPRODUCT(C36:C40,$I36:$I40)</f>
        <v>0</v>
      </c>
      <c r="D41" s="14">
        <f>SUMPRODUCT(D36:D40,$I36:$I40)</f>
        <v>0</v>
      </c>
      <c r="E41" s="14">
        <f>SUMPRODUCT(E36:E40,$I36:$I40)</f>
        <v>0</v>
      </c>
      <c r="F41" s="14">
        <f>SUMPRODUCT(F36:F40,$I36:$I40)</f>
        <v>0</v>
      </c>
      <c r="G41" s="14">
        <f>SUMPRODUCT(G36:G40,$I36:$I40)</f>
        <v>0</v>
      </c>
      <c r="H41" s="14" t="e">
        <f>SUMPRODUCT(H36:H40,$I36:$I40)</f>
        <v>#DIV/0!</v>
      </c>
      <c r="I41" s="20">
        <v>0.25</v>
      </c>
      <c r="J41" s="21">
        <f>I41*J66</f>
        <v>0.05</v>
      </c>
    </row>
    <row r="42" spans="1:10">
      <c r="A42" s="1"/>
    </row>
    <row r="43" spans="1:10">
      <c r="A43" t="s">
        <v>89</v>
      </c>
    </row>
    <row r="44" spans="1:10">
      <c r="A44" s="1" t="s">
        <v>12</v>
      </c>
      <c r="B44" s="16"/>
      <c r="C44" s="16"/>
      <c r="D44" s="16"/>
      <c r="E44" s="16"/>
      <c r="F44" s="16"/>
      <c r="G44" s="16"/>
      <c r="H44" s="17" t="e">
        <f>AVERAGE(B44:G44)</f>
        <v>#DIV/0!</v>
      </c>
      <c r="I44" s="21">
        <f>1/3</f>
        <v>0.33333333333333331</v>
      </c>
    </row>
    <row r="45" spans="1:10">
      <c r="A45" t="s">
        <v>90</v>
      </c>
    </row>
    <row r="46" spans="1:10">
      <c r="A46" s="1" t="s">
        <v>12</v>
      </c>
      <c r="B46" s="16"/>
      <c r="C46" s="16"/>
      <c r="D46" s="16"/>
      <c r="E46" s="16"/>
      <c r="F46" s="16"/>
      <c r="G46" s="16"/>
      <c r="H46" s="17" t="e">
        <f>AVERAGE(B46:G46)</f>
        <v>#DIV/0!</v>
      </c>
      <c r="I46" s="21">
        <f>1/3</f>
        <v>0.33333333333333331</v>
      </c>
    </row>
    <row r="47" spans="1:10">
      <c r="A47" t="s">
        <v>91</v>
      </c>
    </row>
    <row r="48" spans="1:10">
      <c r="A48" s="1" t="s">
        <v>12</v>
      </c>
      <c r="B48" s="16"/>
      <c r="C48" s="16"/>
      <c r="D48" s="16"/>
      <c r="E48" s="16"/>
      <c r="F48" s="16"/>
      <c r="G48" s="16"/>
      <c r="H48" s="17" t="e">
        <f>AVERAGE(B48:G48)</f>
        <v>#DIV/0!</v>
      </c>
      <c r="I48" s="21">
        <f>1/3</f>
        <v>0.33333333333333331</v>
      </c>
    </row>
    <row r="49" spans="1:10">
      <c r="A49" s="4" t="s">
        <v>170</v>
      </c>
      <c r="B49" s="14">
        <f>SUMPRODUCT(B44:B48,$I44:$I48)</f>
        <v>0</v>
      </c>
      <c r="C49" s="14">
        <f>SUMPRODUCT(C44:C48,$I44:$I48)</f>
        <v>0</v>
      </c>
      <c r="D49" s="14">
        <f>SUMPRODUCT(D44:D48,$I44:$I48)</f>
        <v>0</v>
      </c>
      <c r="E49" s="14">
        <f>SUMPRODUCT(E44:E48,$I44:$I48)</f>
        <v>0</v>
      </c>
      <c r="F49" s="14">
        <f>SUMPRODUCT(F44:F48,$I44:$I48)</f>
        <v>0</v>
      </c>
      <c r="G49" s="14">
        <f>SUMPRODUCT(G44:G48,$I44:$I48)</f>
        <v>0</v>
      </c>
      <c r="H49" s="14" t="e">
        <f>SUMPRODUCT(H44:H48,$I44:$I48)</f>
        <v>#DIV/0!</v>
      </c>
      <c r="I49" s="20">
        <v>0.25</v>
      </c>
      <c r="J49" s="21">
        <f>I49*J66</f>
        <v>0.05</v>
      </c>
    </row>
    <row r="50" spans="1:10">
      <c r="A50" s="4"/>
      <c r="B50" s="8"/>
      <c r="C50" s="8"/>
      <c r="D50" s="8"/>
      <c r="E50" s="8"/>
      <c r="F50" s="8"/>
      <c r="G50" s="8"/>
      <c r="H50" s="8"/>
    </row>
    <row r="51" spans="1:10">
      <c r="A51" s="3" t="s">
        <v>150</v>
      </c>
      <c r="B51" s="14" t="e">
        <f>AVERAGE(B36,B44)</f>
        <v>#DIV/0!</v>
      </c>
      <c r="C51" s="14" t="e">
        <f t="shared" ref="C51:H51" si="2">AVERAGE(C36,C44)</f>
        <v>#DIV/0!</v>
      </c>
      <c r="D51" s="14" t="e">
        <f t="shared" si="2"/>
        <v>#DIV/0!</v>
      </c>
      <c r="E51" s="14" t="e">
        <f t="shared" si="2"/>
        <v>#DIV/0!</v>
      </c>
      <c r="F51" s="14" t="e">
        <f t="shared" si="2"/>
        <v>#DIV/0!</v>
      </c>
      <c r="G51" s="14" t="e">
        <f t="shared" si="2"/>
        <v>#DIV/0!</v>
      </c>
      <c r="H51" s="14" t="e">
        <f t="shared" si="2"/>
        <v>#DIV/0!</v>
      </c>
    </row>
    <row r="52" spans="1:10">
      <c r="A52" s="3" t="s">
        <v>151</v>
      </c>
      <c r="B52" s="15" t="e">
        <f>AVERAGE(B38,B46)</f>
        <v>#DIV/0!</v>
      </c>
      <c r="C52" s="15" t="e">
        <f t="shared" ref="C52:H52" si="3">AVERAGE(C38,C46)</f>
        <v>#DIV/0!</v>
      </c>
      <c r="D52" s="15" t="e">
        <f t="shared" si="3"/>
        <v>#DIV/0!</v>
      </c>
      <c r="E52" s="15" t="e">
        <f t="shared" si="3"/>
        <v>#DIV/0!</v>
      </c>
      <c r="F52" s="15" t="e">
        <f t="shared" si="3"/>
        <v>#DIV/0!</v>
      </c>
      <c r="G52" s="15" t="e">
        <f t="shared" si="3"/>
        <v>#DIV/0!</v>
      </c>
      <c r="H52" s="15" t="e">
        <f t="shared" si="3"/>
        <v>#DIV/0!</v>
      </c>
    </row>
    <row r="53" spans="1:10">
      <c r="A53" s="3" t="s">
        <v>152</v>
      </c>
      <c r="B53" s="14">
        <f>AVERAGE(B40,B49)</f>
        <v>0</v>
      </c>
      <c r="C53" s="14">
        <f t="shared" ref="C53:H53" si="4">AVERAGE(C40,C49)</f>
        <v>0</v>
      </c>
      <c r="D53" s="14">
        <f t="shared" si="4"/>
        <v>0</v>
      </c>
      <c r="E53" s="14">
        <f t="shared" si="4"/>
        <v>0</v>
      </c>
      <c r="F53" s="14">
        <f t="shared" si="4"/>
        <v>0</v>
      </c>
      <c r="G53" s="14">
        <f t="shared" si="4"/>
        <v>0</v>
      </c>
      <c r="H53" s="14" t="e">
        <f t="shared" si="4"/>
        <v>#DIV/0!</v>
      </c>
    </row>
    <row r="54" spans="1:10">
      <c r="A54" s="1"/>
    </row>
    <row r="55" spans="1:10">
      <c r="A55" t="s">
        <v>22</v>
      </c>
    </row>
    <row r="56" spans="1:10">
      <c r="A56" s="1" t="s">
        <v>12</v>
      </c>
      <c r="B56" s="16"/>
      <c r="C56" s="16"/>
      <c r="D56" s="16"/>
      <c r="E56" s="16"/>
      <c r="F56" s="16"/>
      <c r="G56" s="16"/>
      <c r="H56" s="17" t="e">
        <f>AVERAGE(B56:G56)</f>
        <v>#DIV/0!</v>
      </c>
      <c r="I56" s="20">
        <v>0.2</v>
      </c>
      <c r="J56" s="21">
        <f>I56*J66</f>
        <v>4.0000000000000008E-2</v>
      </c>
    </row>
    <row r="57" spans="1:10">
      <c r="A57" t="s">
        <v>23</v>
      </c>
    </row>
    <row r="58" spans="1:10">
      <c r="A58" s="1" t="s">
        <v>12</v>
      </c>
      <c r="B58" s="16"/>
      <c r="C58" s="16"/>
      <c r="D58" s="16"/>
      <c r="E58" s="16"/>
      <c r="F58" s="16"/>
      <c r="G58" s="16"/>
      <c r="H58" s="17" t="e">
        <f>AVERAGE(B58:G58)</f>
        <v>#DIV/0!</v>
      </c>
      <c r="I58" s="20">
        <v>0.05</v>
      </c>
      <c r="J58" s="21">
        <f>I58*J66</f>
        <v>1.0000000000000002E-2</v>
      </c>
    </row>
    <row r="59" spans="1:10">
      <c r="A59" t="s">
        <v>24</v>
      </c>
    </row>
    <row r="60" spans="1:10">
      <c r="A60" s="1" t="s">
        <v>12</v>
      </c>
      <c r="B60" s="16"/>
      <c r="C60" s="16"/>
      <c r="D60" s="16"/>
      <c r="E60" s="16"/>
      <c r="F60" s="16"/>
      <c r="G60" s="16"/>
      <c r="H60" s="17" t="e">
        <f>AVERAGE(B60:G60)</f>
        <v>#DIV/0!</v>
      </c>
      <c r="I60" s="20">
        <v>0.15</v>
      </c>
      <c r="J60" s="21">
        <f>I60*J66</f>
        <v>0.03</v>
      </c>
    </row>
    <row r="61" spans="1:10">
      <c r="A61" t="s">
        <v>25</v>
      </c>
    </row>
    <row r="62" spans="1:10">
      <c r="A62" s="1" t="s">
        <v>12</v>
      </c>
      <c r="B62" s="16"/>
      <c r="C62" s="16"/>
      <c r="D62" s="16"/>
      <c r="E62" s="16"/>
      <c r="F62" s="16"/>
      <c r="G62" s="16"/>
      <c r="H62" s="17" t="e">
        <f>AVERAGE(B62:G62)</f>
        <v>#DIV/0!</v>
      </c>
      <c r="I62" s="20">
        <v>0.05</v>
      </c>
      <c r="J62" s="21">
        <f>I62*J66</f>
        <v>1.0000000000000002E-2</v>
      </c>
    </row>
    <row r="63" spans="1:10">
      <c r="A63" s="1" t="s">
        <v>218</v>
      </c>
      <c r="B63" s="27">
        <v>2.7</v>
      </c>
      <c r="C63" s="27">
        <v>1.68</v>
      </c>
      <c r="D63" s="27">
        <v>3.12</v>
      </c>
      <c r="E63" s="27">
        <v>3.12</v>
      </c>
      <c r="F63" s="27">
        <v>1.67</v>
      </c>
      <c r="G63" s="27">
        <v>0.78</v>
      </c>
      <c r="H63"/>
      <c r="I63"/>
      <c r="J63"/>
    </row>
    <row r="64" spans="1:10">
      <c r="A64" s="1" t="s">
        <v>219</v>
      </c>
      <c r="B64" s="21">
        <f>B63/(0.668*1000)</f>
        <v>4.0419161676646708E-3</v>
      </c>
      <c r="C64" s="21">
        <f t="shared" ref="C64:G64" si="5">C63/(0.668*1000)</f>
        <v>2.5149700598802393E-3</v>
      </c>
      <c r="D64" s="21">
        <f t="shared" si="5"/>
        <v>4.6706586826347303E-3</v>
      </c>
      <c r="E64" s="21">
        <f t="shared" si="5"/>
        <v>4.6706586826347303E-3</v>
      </c>
      <c r="F64" s="21">
        <f t="shared" si="5"/>
        <v>2.5000000000000001E-3</v>
      </c>
      <c r="G64" s="21">
        <f t="shared" si="5"/>
        <v>1.1676646706586826E-3</v>
      </c>
      <c r="H64"/>
      <c r="I64"/>
      <c r="J64"/>
    </row>
    <row r="65" spans="1:13">
      <c r="A65" s="1" t="s">
        <v>217</v>
      </c>
      <c r="B65" s="28"/>
      <c r="C65" s="28"/>
      <c r="D65" s="28"/>
      <c r="E65" s="28"/>
      <c r="F65" s="28"/>
      <c r="G65" s="28"/>
      <c r="H65" s="17" t="e">
        <f>AVERAGE(B65:G65)</f>
        <v>#DIV/0!</v>
      </c>
      <c r="I65" s="20">
        <v>0.05</v>
      </c>
      <c r="J65" s="21">
        <f>I65*J66</f>
        <v>1.0000000000000002E-2</v>
      </c>
    </row>
    <row r="66" spans="1:13" s="12" customFormat="1">
      <c r="A66" s="6" t="s">
        <v>171</v>
      </c>
      <c r="B66" s="14" t="e">
        <f>SUMPRODUCT(B49:B62,$I49:$I62)+B41*$I41</f>
        <v>#DIV/0!</v>
      </c>
      <c r="C66" s="14" t="e">
        <f>SUMPRODUCT(C49:C62,$I49:$I62)+C41*$I41</f>
        <v>#DIV/0!</v>
      </c>
      <c r="D66" s="14" t="e">
        <f>SUMPRODUCT(D49:D62,$I49:$I62)+D41*$I41</f>
        <v>#DIV/0!</v>
      </c>
      <c r="E66" s="14" t="e">
        <f>SUMPRODUCT(E49:E62,$I49:$I62)+E41*$I41</f>
        <v>#DIV/0!</v>
      </c>
      <c r="F66" s="14" t="e">
        <f>SUMPRODUCT(F49:F62,$I49:$I62)+F41*$I41</f>
        <v>#DIV/0!</v>
      </c>
      <c r="G66" s="14" t="e">
        <f>SUMPRODUCT(G49:G62,$I49:$I62)+G41*$I41</f>
        <v>#DIV/0!</v>
      </c>
      <c r="H66" s="14" t="e">
        <f>SUMPRODUCT(H49:H65,$I49:$I65)+H41*$I41</f>
        <v>#DIV/0!</v>
      </c>
      <c r="I66" s="9"/>
      <c r="J66" s="20">
        <v>0.2</v>
      </c>
    </row>
    <row r="67" spans="1:13">
      <c r="A67" s="1"/>
    </row>
    <row r="68" spans="1:13">
      <c r="A68" s="3" t="s">
        <v>139</v>
      </c>
      <c r="I68" s="21">
        <f>SUM(I70,I72,I74,I76,I78)</f>
        <v>1.0000000000000002</v>
      </c>
    </row>
    <row r="69" spans="1:13">
      <c r="A69" t="s">
        <v>7</v>
      </c>
    </row>
    <row r="70" spans="1:13">
      <c r="A70" t="s">
        <v>12</v>
      </c>
      <c r="B70" s="16"/>
      <c r="C70" s="16"/>
      <c r="D70" s="16"/>
      <c r="E70" s="16"/>
      <c r="F70" s="16"/>
      <c r="G70" s="16"/>
      <c r="H70" s="17" t="e">
        <f>AVERAGE(B70:G70)</f>
        <v>#DIV/0!</v>
      </c>
      <c r="I70" s="20">
        <v>0.25</v>
      </c>
      <c r="J70" s="21">
        <f>I70*J79</f>
        <v>2.5000000000000001E-2</v>
      </c>
    </row>
    <row r="71" spans="1:13">
      <c r="A71" t="s">
        <v>8</v>
      </c>
      <c r="M71">
        <v>10</v>
      </c>
    </row>
    <row r="72" spans="1:13">
      <c r="A72" s="1" t="s">
        <v>12</v>
      </c>
      <c r="B72" s="16"/>
      <c r="C72" s="16"/>
      <c r="D72" s="16"/>
      <c r="E72" s="16"/>
      <c r="F72" s="16"/>
      <c r="G72" s="16"/>
      <c r="H72" s="17" t="e">
        <f>AVERAGE(B72:G72)</f>
        <v>#DIV/0!</v>
      </c>
      <c r="I72" s="20">
        <v>0.4</v>
      </c>
      <c r="J72" s="21">
        <f>I72*J79</f>
        <v>4.0000000000000008E-2</v>
      </c>
    </row>
    <row r="73" spans="1:13">
      <c r="A73" s="1" t="s">
        <v>44</v>
      </c>
    </row>
    <row r="74" spans="1:13">
      <c r="A74" s="1" t="s">
        <v>12</v>
      </c>
      <c r="B74" s="16"/>
      <c r="C74" s="16"/>
      <c r="D74" s="16"/>
      <c r="E74" s="16"/>
      <c r="F74" s="16"/>
      <c r="G74" s="16"/>
      <c r="H74" s="17" t="e">
        <f>AVERAGE(B74:G74)</f>
        <v>#DIV/0!</v>
      </c>
      <c r="I74" s="20">
        <v>0.2</v>
      </c>
      <c r="J74" s="21">
        <f>I74*J79</f>
        <v>2.0000000000000004E-2</v>
      </c>
    </row>
    <row r="75" spans="1:13">
      <c r="A75" s="1" t="s">
        <v>45</v>
      </c>
    </row>
    <row r="76" spans="1:13">
      <c r="A76" s="1" t="s">
        <v>12</v>
      </c>
      <c r="B76" s="16"/>
      <c r="C76" s="16"/>
      <c r="D76" s="16"/>
      <c r="E76" s="16"/>
      <c r="F76" s="16"/>
      <c r="G76" s="16"/>
      <c r="H76" s="17" t="e">
        <f>AVERAGE(B76:G76)</f>
        <v>#DIV/0!</v>
      </c>
      <c r="I76" s="20">
        <v>0.05</v>
      </c>
      <c r="J76" s="21">
        <f>I76*J79</f>
        <v>5.000000000000001E-3</v>
      </c>
    </row>
    <row r="77" spans="1:13">
      <c r="A77" t="s">
        <v>120</v>
      </c>
    </row>
    <row r="78" spans="1:13">
      <c r="A78" s="1" t="s">
        <v>12</v>
      </c>
      <c r="B78" s="16"/>
      <c r="C78" s="16"/>
      <c r="D78" s="16"/>
      <c r="E78" s="16"/>
      <c r="F78" s="16"/>
      <c r="G78" s="16"/>
      <c r="H78" s="17" t="e">
        <f>AVERAGE(B78:G78)</f>
        <v>#DIV/0!</v>
      </c>
      <c r="I78" s="20">
        <v>0.1</v>
      </c>
      <c r="J78" s="21">
        <f>I78*J79</f>
        <v>1.0000000000000002E-2</v>
      </c>
    </row>
    <row r="79" spans="1:13" s="6" customFormat="1">
      <c r="A79" s="5" t="s">
        <v>172</v>
      </c>
      <c r="B79" s="15">
        <f>SUMPRODUCT(B70:B76,$I70:$I76)</f>
        <v>0</v>
      </c>
      <c r="C79" s="15">
        <f>SUMPRODUCT(C70:C76,$I70:$I76)</f>
        <v>0</v>
      </c>
      <c r="D79" s="15">
        <f>SUMPRODUCT(D70:D76,$I70:$I76)</f>
        <v>0</v>
      </c>
      <c r="E79" s="15">
        <f>SUMPRODUCT(E70:E76,$I70:$I76)</f>
        <v>0</v>
      </c>
      <c r="F79" s="15">
        <f>SUMPRODUCT(F70:F76,$I70:$I76)</f>
        <v>0</v>
      </c>
      <c r="G79" s="15">
        <f>SUMPRODUCT(G70:G76,$I70:$I76)</f>
        <v>0</v>
      </c>
      <c r="H79" s="14" t="e">
        <f>SUMPRODUCT(H70:H76,$I70:$I76)</f>
        <v>#DIV/0!</v>
      </c>
      <c r="I79" s="13"/>
      <c r="J79" s="20">
        <v>0.1</v>
      </c>
    </row>
    <row r="81" spans="1:13">
      <c r="A81" s="4" t="s">
        <v>146</v>
      </c>
    </row>
    <row r="82" spans="1:13">
      <c r="A82" s="1" t="s">
        <v>148</v>
      </c>
    </row>
    <row r="83" spans="1:13">
      <c r="A83" t="s">
        <v>163</v>
      </c>
      <c r="B83" s="16">
        <v>28</v>
      </c>
      <c r="C83" s="16" t="s">
        <v>114</v>
      </c>
      <c r="D83" s="16">
        <v>20</v>
      </c>
      <c r="E83" s="16">
        <v>10</v>
      </c>
      <c r="F83" s="16">
        <v>16</v>
      </c>
      <c r="G83" s="16">
        <v>8</v>
      </c>
      <c r="H83" s="17">
        <f>AVERAGE(B83:G83)</f>
        <v>16.399999999999999</v>
      </c>
      <c r="M83">
        <v>5</v>
      </c>
    </row>
    <row r="84" spans="1:13">
      <c r="A84" s="1" t="s">
        <v>47</v>
      </c>
      <c r="B84" s="16">
        <v>4</v>
      </c>
      <c r="C84" s="16">
        <v>6</v>
      </c>
      <c r="D84" s="16">
        <v>4</v>
      </c>
      <c r="E84" s="16">
        <v>4</v>
      </c>
      <c r="F84" s="16">
        <v>4</v>
      </c>
      <c r="G84" s="16">
        <v>4</v>
      </c>
      <c r="H84" s="17">
        <f t="shared" ref="H84:H90" si="6">AVERAGE(B84:G84)</f>
        <v>4.333333333333333</v>
      </c>
    </row>
    <row r="85" spans="1:13">
      <c r="A85" s="1" t="s">
        <v>48</v>
      </c>
      <c r="B85" s="16">
        <v>5</v>
      </c>
      <c r="C85" s="16">
        <v>8</v>
      </c>
      <c r="D85" s="16">
        <v>11</v>
      </c>
      <c r="E85" s="16">
        <v>11</v>
      </c>
      <c r="F85" s="16">
        <v>6</v>
      </c>
      <c r="G85" s="16">
        <v>4</v>
      </c>
      <c r="H85" s="17">
        <f t="shared" si="6"/>
        <v>7.5</v>
      </c>
    </row>
    <row r="86" spans="1:13">
      <c r="A86" s="1" t="s">
        <v>50</v>
      </c>
      <c r="B86" s="19">
        <f>B83*B84</f>
        <v>112</v>
      </c>
      <c r="C86" s="19">
        <f>C84*16</f>
        <v>96</v>
      </c>
      <c r="D86" s="19">
        <f>D83*D84</f>
        <v>80</v>
      </c>
      <c r="E86" s="19">
        <f t="shared" ref="E86:G86" si="7">E83*E84</f>
        <v>40</v>
      </c>
      <c r="F86" s="19">
        <f t="shared" si="7"/>
        <v>64</v>
      </c>
      <c r="G86" s="19">
        <f t="shared" si="7"/>
        <v>32</v>
      </c>
      <c r="H86" s="17">
        <f t="shared" si="6"/>
        <v>70.666666666666671</v>
      </c>
    </row>
    <row r="87" spans="1:13">
      <c r="A87" s="1" t="s">
        <v>49</v>
      </c>
      <c r="B87" s="19">
        <f>B83*B85</f>
        <v>140</v>
      </c>
      <c r="C87" s="19">
        <f>16*4+36*4</f>
        <v>208</v>
      </c>
      <c r="D87" s="19">
        <f t="shared" ref="D87:G87" si="8">D83*D85</f>
        <v>220</v>
      </c>
      <c r="E87" s="19">
        <f t="shared" si="8"/>
        <v>110</v>
      </c>
      <c r="F87" s="19">
        <f t="shared" si="8"/>
        <v>96</v>
      </c>
      <c r="G87" s="19">
        <f t="shared" si="8"/>
        <v>32</v>
      </c>
      <c r="H87" s="17">
        <f t="shared" si="6"/>
        <v>134.33333333333334</v>
      </c>
    </row>
    <row r="88" spans="1:13">
      <c r="A88" s="1" t="s">
        <v>165</v>
      </c>
      <c r="B88" s="17">
        <f>100*B86/MAX($B86:$G86)</f>
        <v>100</v>
      </c>
      <c r="C88" s="17">
        <f>100*C86/MAX($B86:$G86)</f>
        <v>85.714285714285708</v>
      </c>
      <c r="D88" s="17">
        <f>100*D86/MAX($B86:$G86)</f>
        <v>71.428571428571431</v>
      </c>
      <c r="E88" s="17">
        <f>100*E86/MAX($B86:$G86)</f>
        <v>35.714285714285715</v>
      </c>
      <c r="F88" s="17">
        <f>100*F86/MAX($B86:$G86)</f>
        <v>57.142857142857146</v>
      </c>
      <c r="G88" s="17">
        <f>100*G86/MAX($B86:$G86)</f>
        <v>28.571428571428573</v>
      </c>
      <c r="H88" s="17">
        <f t="shared" si="6"/>
        <v>63.095238095238102</v>
      </c>
    </row>
    <row r="89" spans="1:13">
      <c r="A89" s="1" t="s">
        <v>164</v>
      </c>
      <c r="B89" s="17">
        <f>100*B87/MAX($B87:$G87)</f>
        <v>63.636363636363633</v>
      </c>
      <c r="C89" s="17">
        <f>100*C87/MAX($B87:$G87)</f>
        <v>94.545454545454547</v>
      </c>
      <c r="D89" s="17">
        <f>100*D87/MAX($B87:$G87)</f>
        <v>100</v>
      </c>
      <c r="E89" s="17">
        <f>100*E87/MAX($B87:$G87)</f>
        <v>50</v>
      </c>
      <c r="F89" s="17">
        <f>100*F87/MAX($B87:$G87)</f>
        <v>43.636363636363633</v>
      </c>
      <c r="G89" s="17">
        <f>100*G87/MAX($B87:$G87)</f>
        <v>14.545454545454545</v>
      </c>
      <c r="H89" s="17">
        <f t="shared" si="6"/>
        <v>61.060606060606062</v>
      </c>
    </row>
    <row r="90" spans="1:13">
      <c r="A90" s="1" t="s">
        <v>173</v>
      </c>
      <c r="B90" s="17">
        <f>2*SUM(B86:B87)</f>
        <v>504</v>
      </c>
      <c r="C90" s="17">
        <f t="shared" ref="C90:G90" si="9">2*SUM(C86:C87)</f>
        <v>608</v>
      </c>
      <c r="D90" s="17">
        <f t="shared" si="9"/>
        <v>600</v>
      </c>
      <c r="E90" s="17">
        <f t="shared" si="9"/>
        <v>300</v>
      </c>
      <c r="F90" s="17">
        <f t="shared" si="9"/>
        <v>320</v>
      </c>
      <c r="G90" s="17">
        <f t="shared" si="9"/>
        <v>128</v>
      </c>
      <c r="H90" s="17">
        <f t="shared" si="6"/>
        <v>410</v>
      </c>
    </row>
    <row r="91" spans="1:13" s="6" customFormat="1">
      <c r="A91" s="5" t="s">
        <v>179</v>
      </c>
      <c r="B91" s="14">
        <f>100*B90/MAX($B90:$G90)</f>
        <v>82.89473684210526</v>
      </c>
      <c r="C91" s="14">
        <f t="shared" ref="C91:H91" si="10">100*C90/MAX($B90:$G90)</f>
        <v>100</v>
      </c>
      <c r="D91" s="14">
        <f t="shared" si="10"/>
        <v>98.684210526315795</v>
      </c>
      <c r="E91" s="14">
        <f t="shared" si="10"/>
        <v>49.342105263157897</v>
      </c>
      <c r="F91" s="14">
        <f t="shared" si="10"/>
        <v>52.631578947368418</v>
      </c>
      <c r="G91" s="14">
        <f t="shared" si="10"/>
        <v>21.05263157894737</v>
      </c>
      <c r="H91" s="14">
        <f t="shared" si="10"/>
        <v>67.434210526315795</v>
      </c>
      <c r="I91" s="13"/>
      <c r="J91" s="20">
        <v>0.1</v>
      </c>
    </row>
    <row r="92" spans="1:13">
      <c r="A92" s="1"/>
    </row>
    <row r="93" spans="1:13">
      <c r="A93" s="1" t="s">
        <v>143</v>
      </c>
      <c r="B93" s="20">
        <v>0.76900000000000002</v>
      </c>
      <c r="C93" s="20">
        <v>0.78280000000000005</v>
      </c>
      <c r="D93" s="20">
        <v>0.77400000000000002</v>
      </c>
      <c r="E93" s="20">
        <v>0.77400000000000002</v>
      </c>
      <c r="F93" s="20">
        <v>0.7359</v>
      </c>
      <c r="G93" s="20">
        <v>0.79810000000000003</v>
      </c>
      <c r="H93" s="18">
        <f t="shared" ref="H93:H95" si="11">AVERAGE(B93:G93)</f>
        <v>0.77229999999999999</v>
      </c>
    </row>
    <row r="94" spans="1:13">
      <c r="A94" s="1" t="s">
        <v>144</v>
      </c>
      <c r="B94" s="20">
        <v>0.73399999999999999</v>
      </c>
      <c r="C94" s="20">
        <v>0.78969999999999996</v>
      </c>
      <c r="D94" s="20">
        <v>0.66349999999999998</v>
      </c>
      <c r="E94" s="20">
        <v>0.66349999999999998</v>
      </c>
      <c r="F94" s="20">
        <v>0.68010000000000004</v>
      </c>
      <c r="G94" s="20">
        <v>0.75390000000000001</v>
      </c>
      <c r="H94" s="18">
        <f t="shared" si="11"/>
        <v>0.71411666666666662</v>
      </c>
    </row>
    <row r="95" spans="1:13">
      <c r="A95" s="1" t="s">
        <v>145</v>
      </c>
      <c r="B95" s="20">
        <v>0.74939999999999996</v>
      </c>
      <c r="C95" s="20">
        <v>0.83789999999999998</v>
      </c>
      <c r="D95" s="20">
        <v>0.77959999999999996</v>
      </c>
      <c r="E95" s="20">
        <v>0.77959999999999996</v>
      </c>
      <c r="F95" s="20">
        <v>0.73399999999999999</v>
      </c>
      <c r="G95" s="20">
        <v>0.83709999999999996</v>
      </c>
      <c r="H95" s="18">
        <f t="shared" si="11"/>
        <v>0.78626666666666656</v>
      </c>
    </row>
    <row r="96" spans="1:13" s="6" customFormat="1">
      <c r="A96" s="5" t="s">
        <v>180</v>
      </c>
      <c r="B96" s="14">
        <f>100*AVERAGE(B93:B95)</f>
        <v>75.08</v>
      </c>
      <c r="C96" s="14">
        <f t="shared" ref="C96:G96" si="12">100*AVERAGE(C93:C95)</f>
        <v>80.346666666666664</v>
      </c>
      <c r="D96" s="14">
        <f t="shared" si="12"/>
        <v>73.903333333333336</v>
      </c>
      <c r="E96" s="14">
        <f t="shared" si="12"/>
        <v>73.903333333333336</v>
      </c>
      <c r="F96" s="14">
        <f t="shared" si="12"/>
        <v>71.666666666666671</v>
      </c>
      <c r="G96" s="14">
        <f t="shared" si="12"/>
        <v>79.63666666666667</v>
      </c>
      <c r="H96" s="14">
        <f>AVERAGE(B96:G96)</f>
        <v>75.75611111111111</v>
      </c>
      <c r="I96" s="13"/>
      <c r="J96" s="20">
        <v>0.1</v>
      </c>
    </row>
    <row r="98" spans="1:15">
      <c r="A98" s="4" t="s">
        <v>174</v>
      </c>
      <c r="B98" s="3" t="s">
        <v>0</v>
      </c>
      <c r="C98" s="3" t="s">
        <v>1</v>
      </c>
      <c r="D98" s="3" t="s">
        <v>2</v>
      </c>
      <c r="E98" s="3" t="s">
        <v>3</v>
      </c>
      <c r="F98" s="3" t="s">
        <v>4</v>
      </c>
      <c r="G98" s="3" t="s">
        <v>5</v>
      </c>
      <c r="H98" s="8" t="s">
        <v>162</v>
      </c>
    </row>
    <row r="99" spans="1:15" s="11" customFormat="1">
      <c r="A99" s="10" t="s">
        <v>153</v>
      </c>
      <c r="B99" s="14">
        <f>B13</f>
        <v>0</v>
      </c>
      <c r="C99" s="14">
        <f>C13</f>
        <v>0</v>
      </c>
      <c r="D99" s="14">
        <f>D13</f>
        <v>0</v>
      </c>
      <c r="E99" s="14">
        <f>E13</f>
        <v>0</v>
      </c>
      <c r="F99" s="14">
        <f>F13</f>
        <v>0</v>
      </c>
      <c r="G99" s="14">
        <f>G13</f>
        <v>0</v>
      </c>
      <c r="H99" s="17" t="e">
        <f>H13</f>
        <v>#DIV/0!</v>
      </c>
      <c r="I99" s="22"/>
      <c r="J99" s="21">
        <f>J13</f>
        <v>0.3</v>
      </c>
      <c r="K99" s="1"/>
      <c r="L99" s="1"/>
      <c r="M99" s="1"/>
      <c r="N99" s="1"/>
      <c r="O99" s="1"/>
    </row>
    <row r="100" spans="1:15" s="11" customFormat="1">
      <c r="A100" s="12" t="s">
        <v>154</v>
      </c>
      <c r="B100" s="14">
        <f>B32</f>
        <v>0</v>
      </c>
      <c r="C100" s="14">
        <f t="shared" ref="C100:H100" si="13">C32</f>
        <v>0</v>
      </c>
      <c r="D100" s="14">
        <f t="shared" si="13"/>
        <v>0</v>
      </c>
      <c r="E100" s="14">
        <f t="shared" si="13"/>
        <v>0</v>
      </c>
      <c r="F100" s="14">
        <f t="shared" si="13"/>
        <v>0</v>
      </c>
      <c r="G100" s="14">
        <f t="shared" si="13"/>
        <v>0</v>
      </c>
      <c r="H100" s="17" t="e">
        <f t="shared" si="13"/>
        <v>#DIV/0!</v>
      </c>
      <c r="I100" s="23"/>
      <c r="J100" s="21">
        <f>J32</f>
        <v>0.2</v>
      </c>
    </row>
    <row r="101" spans="1:15" s="12" customFormat="1">
      <c r="A101" s="12" t="s">
        <v>171</v>
      </c>
      <c r="B101" s="14" t="e">
        <f>B66</f>
        <v>#DIV/0!</v>
      </c>
      <c r="C101" s="14" t="e">
        <f t="shared" ref="C101:H101" si="14">C66</f>
        <v>#DIV/0!</v>
      </c>
      <c r="D101" s="14" t="e">
        <f t="shared" si="14"/>
        <v>#DIV/0!</v>
      </c>
      <c r="E101" s="14" t="e">
        <f t="shared" si="14"/>
        <v>#DIV/0!</v>
      </c>
      <c r="F101" s="14" t="e">
        <f t="shared" si="14"/>
        <v>#DIV/0!</v>
      </c>
      <c r="G101" s="14" t="e">
        <f t="shared" si="14"/>
        <v>#DIV/0!</v>
      </c>
      <c r="H101" s="17" t="e">
        <f t="shared" si="14"/>
        <v>#DIV/0!</v>
      </c>
      <c r="I101" s="9"/>
      <c r="J101" s="21">
        <f>J66</f>
        <v>0.2</v>
      </c>
    </row>
    <row r="102" spans="1:15" s="12" customFormat="1">
      <c r="A102" s="10" t="s">
        <v>172</v>
      </c>
      <c r="B102" s="14">
        <f>B79</f>
        <v>0</v>
      </c>
      <c r="C102" s="14">
        <f t="shared" ref="C102:H102" si="15">C79</f>
        <v>0</v>
      </c>
      <c r="D102" s="14">
        <f t="shared" si="15"/>
        <v>0</v>
      </c>
      <c r="E102" s="14">
        <f t="shared" si="15"/>
        <v>0</v>
      </c>
      <c r="F102" s="14">
        <f t="shared" si="15"/>
        <v>0</v>
      </c>
      <c r="G102" s="14">
        <f t="shared" si="15"/>
        <v>0</v>
      </c>
      <c r="H102" s="17" t="e">
        <f t="shared" si="15"/>
        <v>#DIV/0!</v>
      </c>
      <c r="I102" s="9"/>
      <c r="J102" s="21">
        <f>J79</f>
        <v>0.1</v>
      </c>
    </row>
    <row r="103" spans="1:15" s="12" customFormat="1">
      <c r="A103" s="10" t="s">
        <v>181</v>
      </c>
      <c r="B103" s="14">
        <f>B91</f>
        <v>82.89473684210526</v>
      </c>
      <c r="C103" s="14">
        <f t="shared" ref="C103:H103" si="16">C91</f>
        <v>100</v>
      </c>
      <c r="D103" s="14">
        <f t="shared" si="16"/>
        <v>98.684210526315795</v>
      </c>
      <c r="E103" s="14">
        <f t="shared" si="16"/>
        <v>49.342105263157897</v>
      </c>
      <c r="F103" s="14">
        <f t="shared" si="16"/>
        <v>52.631578947368418</v>
      </c>
      <c r="G103" s="14">
        <f t="shared" si="16"/>
        <v>21.05263157894737</v>
      </c>
      <c r="H103" s="17">
        <f t="shared" si="16"/>
        <v>67.434210526315795</v>
      </c>
      <c r="I103" s="9"/>
      <c r="J103" s="21">
        <f>J91</f>
        <v>0.1</v>
      </c>
    </row>
    <row r="104" spans="1:15" s="12" customFormat="1">
      <c r="A104" s="10" t="s">
        <v>178</v>
      </c>
      <c r="B104" s="14">
        <f>B96</f>
        <v>75.08</v>
      </c>
      <c r="C104" s="14">
        <f t="shared" ref="C104:H104" si="17">C96</f>
        <v>80.346666666666664</v>
      </c>
      <c r="D104" s="14">
        <f t="shared" si="17"/>
        <v>73.903333333333336</v>
      </c>
      <c r="E104" s="14">
        <f t="shared" si="17"/>
        <v>73.903333333333336</v>
      </c>
      <c r="F104" s="14">
        <f t="shared" si="17"/>
        <v>71.666666666666671</v>
      </c>
      <c r="G104" s="14">
        <f t="shared" si="17"/>
        <v>79.63666666666667</v>
      </c>
      <c r="H104" s="17">
        <f t="shared" si="17"/>
        <v>75.75611111111111</v>
      </c>
      <c r="I104" s="9"/>
      <c r="J104" s="21">
        <f>J96</f>
        <v>0.1</v>
      </c>
    </row>
    <row r="106" spans="1:15" s="3" customFormat="1">
      <c r="A106" s="3" t="s">
        <v>175</v>
      </c>
      <c r="B106" s="14" t="e">
        <f>SUMPRODUCT(B99:B104,$J99:$J104)</f>
        <v>#DIV/0!</v>
      </c>
      <c r="C106" s="14" t="e">
        <f>SUMPRODUCT(C99:C104,$J99:$J104)</f>
        <v>#DIV/0!</v>
      </c>
      <c r="D106" s="14" t="e">
        <f>SUMPRODUCT(D99:D104,$J99:$J104)</f>
        <v>#DIV/0!</v>
      </c>
      <c r="E106" s="14" t="e">
        <f>SUMPRODUCT(E99:E104,$J99:$J104)</f>
        <v>#DIV/0!</v>
      </c>
      <c r="F106" s="14" t="e">
        <f>SUMPRODUCT(F99:F104,$J99:$J104)</f>
        <v>#DIV/0!</v>
      </c>
      <c r="G106" s="14" t="e">
        <f>SUMPRODUCT(G99:G103,$J99:$J103)</f>
        <v>#DIV/0!</v>
      </c>
      <c r="H106" s="14" t="e">
        <f>SUMPRODUCT(H99:H103,$J99:$J103)</f>
        <v>#DIV/0!</v>
      </c>
      <c r="I106" s="13"/>
      <c r="J106" s="21">
        <f>SUM(J99:J104)</f>
        <v>0.99999999999999989</v>
      </c>
    </row>
  </sheetData>
  <conditionalFormatting sqref="I2">
    <cfRule type="cellIs" dxfId="3" priority="2" operator="lessThan">
      <formula>1</formula>
    </cfRule>
  </conditionalFormatting>
  <conditionalFormatting sqref="J106">
    <cfRule type="cellIs" dxfId="1" priority="1" operator="lessThan">
      <formula>1</formula>
    </cfRule>
  </conditionalFormatting>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Rubric Filled in</vt:lpstr>
      <vt:lpstr>Driver Sensitivity Analysis</vt:lpstr>
      <vt:lpstr>Empty Rubric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dc:creator>
  <cp:lastModifiedBy>Eric</cp:lastModifiedBy>
  <dcterms:created xsi:type="dcterms:W3CDTF">2015-01-29T00:51:32Z</dcterms:created>
  <dcterms:modified xsi:type="dcterms:W3CDTF">2015-03-17T00:17:15Z</dcterms:modified>
</cp:coreProperties>
</file>